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395" tabRatio="487" activeTab="0"/>
  </bookViews>
  <sheets>
    <sheet name="CHAP2" sheetId="1" r:id="rId1"/>
    <sheet name="Actual" sheetId="2" r:id="rId2"/>
    <sheet name="INDEX" sheetId="3" r:id="rId3"/>
    <sheet name="Gasto1" sheetId="4" r:id="rId4"/>
    <sheet name="Gasto2" sheetId="5" r:id="rId5"/>
    <sheet name="PNB" sheetId="6" r:id="rId6"/>
    <sheet name="Indices" sheetId="7" r:id="rId7"/>
  </sheets>
  <definedNames>
    <definedName name="\0">'CHAP2'!$O$1</definedName>
    <definedName name="\a">'CHAP2'!$O$1</definedName>
    <definedName name="__123Graph_A" hidden="1">'CHAP2'!$AH$8:$AH$9</definedName>
    <definedName name="__123Graph_AGNP" hidden="1">'CHAP2'!$M$61:$M$66</definedName>
    <definedName name="__123Graph_AINDEX" hidden="1">'CHAP2'!$AH$8:$AH$9</definedName>
    <definedName name="__123Graph_B" hidden="1">'CHAP2'!$AG$8:$AG$9</definedName>
    <definedName name="__123Graph_BGNP" hidden="1">'CHAP2'!$N$65:$N$70</definedName>
    <definedName name="__123Graph_BINDEX" hidden="1">'CHAP2'!$AG$8:$AG$9</definedName>
    <definedName name="__123Graph_C" hidden="1">'CHAP2'!$AF$8:$AF$9</definedName>
    <definedName name="__123Graph_CINDEX" hidden="1">'CHAP2'!$AF$8:$AF$9</definedName>
    <definedName name="__123Graph_LBL_AGNP" hidden="1">'CHAP2'!$B$124:$B$129</definedName>
    <definedName name="__123Graph_X" hidden="1">'CHAP2'!$AF$11:$AG$11</definedName>
    <definedName name="__123Graph_XINDEX" hidden="1">'CHAP2'!$AF$11:$AG$11</definedName>
    <definedName name="_Regression_Int" localSheetId="0" hidden="1">1</definedName>
    <definedName name="ACCOUNTS">'CHAP2'!$O$11</definedName>
    <definedName name="ANS">'CHAP2'!$S$3</definedName>
    <definedName name="BALB">'CHAP2'!$F$27</definedName>
    <definedName name="BALGI">'CHAP2'!$F$34</definedName>
    <definedName name="BALH">'CHAP2'!$F$24</definedName>
    <definedName name="BS">'CHAP2'!$I$40</definedName>
    <definedName name="BS0">'CHAP2'!$I$76</definedName>
    <definedName name="BSDO">'CHAP2'!#REF!</definedName>
    <definedName name="C_">'CHAP2'!$B$38</definedName>
    <definedName name="C0">'CHAP2'!$B$74</definedName>
    <definedName name="CCA">'CHAP2'!$L$39</definedName>
    <definedName name="CCA0">'CHAP2'!$L$75</definedName>
    <definedName name="CDO">'CHAP2'!$O$104</definedName>
    <definedName name="CHANGE">'CHAP2'!$O$83</definedName>
    <definedName name="CHANGE2">'CHAP2'!$V$57</definedName>
    <definedName name="CHOOSE">'CHAP2'!$O$5</definedName>
    <definedName name="CONSUMPTION">'CHAP2'!$L$66</definedName>
    <definedName name="D">'CHAP2'!$E$39</definedName>
    <definedName name="D0">'CHAP2'!$E$75</definedName>
    <definedName name="DDO">'CHAP2'!$O$120</definedName>
    <definedName name="DEMO">'CHAP2'!$O$21</definedName>
    <definedName name="DONE">'CHAP2'!$V$96</definedName>
    <definedName name="DPI">'CHAP2'!$L$64</definedName>
    <definedName name="EGNP">'CHAP2'!$O$88</definedName>
    <definedName name="EPERS">'CHAP2'!$O$92</definedName>
    <definedName name="ESAVS">'CHAP2'!$O$100</definedName>
    <definedName name="ETAX">'CHAP2'!$O$96</definedName>
    <definedName name="G">'CHAP2'!$B$40</definedName>
    <definedName name="G0">'CHAP2'!$B$76</definedName>
    <definedName name="G1DO">'CHAP2'!$V$68</definedName>
    <definedName name="G2DO">'CHAP2'!$V$72</definedName>
    <definedName name="G3DO">'CHAP2'!$V$76</definedName>
    <definedName name="GDO">'CHAP2'!$O$112</definedName>
    <definedName name="GNP">'CHAP2'!$L$51</definedName>
    <definedName name="GOODS">'CHAP2'!$V$64</definedName>
    <definedName name="I">'CHAP2'!$B$39</definedName>
    <definedName name="I0">'CHAP2'!$B$75</definedName>
    <definedName name="IDO">'CHAP2'!$O$108</definedName>
    <definedName name="Imprimir_área_IM" localSheetId="0">'CHAP2'!$W$21:$AD$38</definedName>
    <definedName name="INDEX">'CHAP2'!$E$84:$I$86</definedName>
    <definedName name="INDEX_">'CHAP2'!$G$82</definedName>
    <definedName name="INTERACT">'CHAP2'!#REF!</definedName>
    <definedName name="INTERACT2">'CHAP2'!$V$51</definedName>
    <definedName name="MBACCOUNTS">'CHAP2'!$O$7</definedName>
    <definedName name="MBCHANGE">'CHAP2'!#REF!</definedName>
    <definedName name="MBCHANGE2">'CHAP2'!$V$53</definedName>
    <definedName name="MBCHOOSE">'CHAP2'!$O$2</definedName>
    <definedName name="MBINTERACT">'CHAP2'!$P$21</definedName>
    <definedName name="MBINTERACT2">'CHAP2'!#REF!</definedName>
    <definedName name="MBPRICE">'CHAP2'!$P$7</definedName>
    <definedName name="MBQUESTIONS2">'CHAP2'!#REF!</definedName>
    <definedName name="MBQUESTIONS3">'CHAP2'!#REF!</definedName>
    <definedName name="NI">'CHAP2'!$L$56</definedName>
    <definedName name="NNP">'CHAP2'!$L$53</definedName>
    <definedName name="PA">'CHAP2'!#REF!</definedName>
    <definedName name="PI">'CHAP2'!$L$62</definedName>
    <definedName name="PNN">'CHAP2'!$L$53</definedName>
    <definedName name="PRICE">'CHAP2'!$V$3</definedName>
    <definedName name="PRICEDEMO">'CHAP2'!$V$8</definedName>
    <definedName name="Q1DO">'CHAP2'!$V$80</definedName>
    <definedName name="Q2DO">'CHAP2'!$V$84</definedName>
    <definedName name="Q3DO">'CHAP2'!$V$88</definedName>
    <definedName name="QUANTITY">'CHAP2'!$V$92</definedName>
    <definedName name="QUESTIONS">'CHAP2'!#REF!</definedName>
    <definedName name="QUESTIONS2">'CHAP2'!$V$100</definedName>
    <definedName name="QUESTIONS3">'CHAP2'!#REF!</definedName>
    <definedName name="RE">'CHAP2'!$I$39</definedName>
    <definedName name="RE0">'CHAP2'!$I$75</definedName>
    <definedName name="REDO">'CHAP2'!#REF!</definedName>
    <definedName name="SHEET">'CHAP2'!#REF!</definedName>
    <definedName name="SP">'CHAP2'!$I$38</definedName>
    <definedName name="SP0">'CHAP2'!$I$74</definedName>
    <definedName name="SPDO">'CHAP2'!#REF!</definedName>
    <definedName name="TC">'CHAP2'!$G$39</definedName>
    <definedName name="TC0">'CHAP2'!$G$75</definedName>
    <definedName name="TCDO">'CHAP2'!#REF!</definedName>
    <definedName name="TEXT1">'CHAP2'!#REF!</definedName>
    <definedName name="TEXT10">'CHAP2'!$AB$15</definedName>
    <definedName name="TEXT11">'CHAP2'!$AB$16</definedName>
    <definedName name="TEXT12">'CHAP2'!$AB$17</definedName>
    <definedName name="TEXT13">'CHAP2'!$AB$18</definedName>
    <definedName name="TEXT14">'CHAP2'!$AB$19</definedName>
    <definedName name="TEXT15">'CHAP2'!$AB$20</definedName>
    <definedName name="TEXT2">'CHAP2'!#REF!</definedName>
    <definedName name="TEXT3">'CHAP2'!#REF!</definedName>
    <definedName name="TEXT4">'CHAP2'!$A$49</definedName>
    <definedName name="TEXT5">'CHAP2'!$A$68</definedName>
    <definedName name="TEXT6">'CHAP2'!#REF!</definedName>
    <definedName name="TEXT7">'CHAP2'!#REF!</definedName>
    <definedName name="TEXT8">'CHAP2'!$AB$13</definedName>
    <definedName name="TEXT9">'CHAP2'!$AB$14</definedName>
    <definedName name="TI">'CHAP2'!$G$40</definedName>
    <definedName name="TI0">'CHAP2'!$G$76</definedName>
    <definedName name="TIDO">'CHAP2'!#REF!</definedName>
    <definedName name="TP">'CHAP2'!$G$38</definedName>
    <definedName name="TP0">'CHAP2'!$G$74</definedName>
    <definedName name="TPDO">'CHAP2'!$O$128</definedName>
    <definedName name="TR">'CHAP2'!$E$40</definedName>
    <definedName name="TR0">'CHAP2'!$E$76</definedName>
    <definedName name="TRDO">'CHAP2'!$O$124</definedName>
    <definedName name="UNBALANCE">'CHAP2'!$P$13</definedName>
    <definedName name="W">'CHAP2'!$E$38</definedName>
    <definedName name="W0">'CHAP2'!$E$74</definedName>
    <definedName name="WDO">'CHAP2'!$O$116</definedName>
    <definedName name="WP">'CHAP2'!#REF!</definedName>
  </definedNames>
  <calcPr fullCalcOnLoad="1"/>
</workbook>
</file>

<file path=xl/sharedStrings.xml><?xml version="1.0" encoding="utf-8"?>
<sst xmlns="http://schemas.openxmlformats.org/spreadsheetml/2006/main" count="458" uniqueCount="215">
  <si>
    <t xml:space="preserve"> *** Macroeconomía-PC ***</t>
  </si>
  <si>
    <t xml:space="preserve"> </t>
  </si>
  <si>
    <t>-</t>
  </si>
  <si>
    <t>-----------</t>
  </si>
  <si>
    <t>---CAPITULO 2: LAS CUENTAS NACIONALES Y LOS INDICES DE PRECIOS------</t>
  </si>
  <si>
    <t>Elija un encabezamiento del menú...</t>
  </si>
  <si>
    <t xml:space="preserve">     ***       POR FAVOR, ESPERE        ***</t>
  </si>
  <si>
    <t>Vd. controla ahora la plantilla - use Alt-A para reiniciar.</t>
  </si>
  <si>
    <t>NUMEROS INDICE DE PRECIOS EN EL TIEMPO</t>
  </si>
  <si>
    <t>Cambiar el valor de:</t>
  </si>
  <si>
    <t xml:space="preserve">      Año Base: 0</t>
  </si>
  <si>
    <t xml:space="preserve">      Año Corriente: 1</t>
  </si>
  <si>
    <t>Precios</t>
  </si>
  <si>
    <t>y gasto de la economía. El PNB es la más amplia de estas mediciones y</t>
  </si>
  <si>
    <t xml:space="preserve">   ------</t>
  </si>
  <si>
    <t>-------</t>
  </si>
  <si>
    <t>------</t>
  </si>
  <si>
    <t>Rel.</t>
  </si>
  <si>
    <t>consiste en el valor total de todos los bienes y servicios producidos.</t>
  </si>
  <si>
    <t>Producto</t>
  </si>
  <si>
    <t>Precio</t>
  </si>
  <si>
    <t>Cantidad</t>
  </si>
  <si>
    <t xml:space="preserve">   P*C   </t>
  </si>
  <si>
    <t>(P1/P0)</t>
  </si>
  <si>
    <t>Este módulo explora los componentes del PNB cuyas conexiones mutuas son</t>
  </si>
  <si>
    <t>Pan (b)</t>
  </si>
  <si>
    <t>las cuentas. Recuerde que las cuentas son en realidad definiciones y</t>
  </si>
  <si>
    <t>que están diseñadas para mantenerse siempre niveladas.</t>
  </si>
  <si>
    <t>Relojes (w)</t>
  </si>
  <si>
    <t>Se construyen a partir de los precios de los bienes y servicios de la</t>
  </si>
  <si>
    <t xml:space="preserve"> [Suma de P*C] ----&gt;</t>
  </si>
  <si>
    <t xml:space="preserve">  PNB0:</t>
  </si>
  <si>
    <t xml:space="preserve">  PNB1:</t>
  </si>
  <si>
    <t>Año Base</t>
  </si>
  <si>
    <t>Año Corriente</t>
  </si>
  <si>
    <t xml:space="preserve">economía, ponderados por su importancia relativa en el total, y se usan </t>
  </si>
  <si>
    <t>=</t>
  </si>
  <si>
    <t xml:space="preserve">para calcular los cambios "reales" y "nominales" en el producto o la </t>
  </si>
  <si>
    <t>1) IPC:</t>
  </si>
  <si>
    <t>renta, eliminando el componente inflación de tales cambios.</t>
  </si>
  <si>
    <t xml:space="preserve"> 100*[P1(b)*C0(b)+P1(s)*C0(s)+P1(w)*C0(w)]/PNB0</t>
  </si>
  <si>
    <t>2) PNB Deflactor:</t>
  </si>
  <si>
    <t xml:space="preserve"> 100*PNB1/[P0(b)*C1(b)+P0(s)*C1(s)+P0(w)*C1(w)]</t>
  </si>
  <si>
    <t>Teclee &lt;ENTER&gt; para proseguir...</t>
  </si>
  <si>
    <t xml:space="preserve">      Empresas</t>
  </si>
  <si>
    <t xml:space="preserve">      Familias</t>
  </si>
  <si>
    <t>Teclee &lt;ENTER&gt; para volver a la pantalla anterior...</t>
  </si>
  <si>
    <t>***   Preguntas/Ejercicios  ***</t>
  </si>
  <si>
    <t xml:space="preserve"> Gastos</t>
  </si>
  <si>
    <t>|</t>
  </si>
  <si>
    <t xml:space="preserve"> Ingresos</t>
  </si>
  <si>
    <t>1) Aumente el precio del pan un 10% y reduzca el precio de los relojes</t>
  </si>
  <si>
    <t xml:space="preserve"> W:</t>
  </si>
  <si>
    <t xml:space="preserve"> C:</t>
  </si>
  <si>
    <t xml:space="preserve">un 10%.¿Qué les ocurre a los dos índices de precios?. Ahora, reduzca el </t>
  </si>
  <si>
    <t xml:space="preserve"> D:</t>
  </si>
  <si>
    <t xml:space="preserve"> I:</t>
  </si>
  <si>
    <t>TP:</t>
  </si>
  <si>
    <t>precio de las camisas un 10%, en lugar de los relojes. ¿Qué les sucede</t>
  </si>
  <si>
    <t>RE:</t>
  </si>
  <si>
    <t xml:space="preserve"> G:</t>
  </si>
  <si>
    <t>SP:</t>
  </si>
  <si>
    <t>TR:</t>
  </si>
  <si>
    <t>a los índices?. Explique las diferencias entre estos dos experimentos.</t>
  </si>
  <si>
    <t>CCA:</t>
  </si>
  <si>
    <t>TC:</t>
  </si>
  <si>
    <t>TOT</t>
  </si>
  <si>
    <t>2) Repita estos experimentos, pero para cada aumento de precio, reduz-</t>
  </si>
  <si>
    <t>TI:</t>
  </si>
  <si>
    <t>ca la cantidad el mismo porcentaje (10%) y para cada rebaja de precio</t>
  </si>
  <si>
    <t xml:space="preserve">      Inversión</t>
  </si>
  <si>
    <t>aumente la cantidad el mismo porcentaje. Relacione los efectos sobre</t>
  </si>
  <si>
    <t>los índices. ¿Por qué el deflactor del PNB es menor que el IPC?.</t>
  </si>
  <si>
    <t>Administración Pública</t>
  </si>
  <si>
    <t>3)  a. Suponga que todos los precios cambian el mismo porcentaje. Espe-</t>
  </si>
  <si>
    <t>ramos que ambos índices varíen en el mismo porcentaje. ¿Es esto cierto,</t>
  </si>
  <si>
    <t>también, cuando las cantidades varían lo mismo?</t>
  </si>
  <si>
    <t>BS:</t>
  </si>
  <si>
    <t xml:space="preserve">    b. Suponga un mismo porcentaje de variación de las cantidades y un</t>
  </si>
  <si>
    <t>cambio de precios diferente. ¿Son iguales los dos índices?  Explíquelo.</t>
  </si>
  <si>
    <t>...Cambie el valor de:</t>
  </si>
  <si>
    <t>- Cuentas Nacionales, elementos básicos -</t>
  </si>
  <si>
    <t>...Teclee &lt;PRINT SCREEN&gt; y luego &lt;ENTER&gt;...</t>
  </si>
  <si>
    <t xml:space="preserve">     PNB</t>
  </si>
  <si>
    <t>Renta Personal</t>
  </si>
  <si>
    <t>Impuestos</t>
  </si>
  <si>
    <t xml:space="preserve">  Ahorro Bruto</t>
  </si>
  <si>
    <t xml:space="preserve"> C</t>
  </si>
  <si>
    <t xml:space="preserve">   W</t>
  </si>
  <si>
    <t xml:space="preserve">       TP</t>
  </si>
  <si>
    <t xml:space="preserve"> SP</t>
  </si>
  <si>
    <t xml:space="preserve"> I</t>
  </si>
  <si>
    <t xml:space="preserve">   D</t>
  </si>
  <si>
    <t xml:space="preserve">       TC</t>
  </si>
  <si>
    <t xml:space="preserve"> RE</t>
  </si>
  <si>
    <t>CCA</t>
  </si>
  <si>
    <t xml:space="preserve"> G</t>
  </si>
  <si>
    <t xml:space="preserve">  TR</t>
  </si>
  <si>
    <t xml:space="preserve">       TI</t>
  </si>
  <si>
    <t xml:space="preserve"> BS</t>
  </si>
  <si>
    <t>===========</t>
  </si>
  <si>
    <t xml:space="preserve"> C = Consumo</t>
  </si>
  <si>
    <t>TR = Transferencias</t>
  </si>
  <si>
    <t xml:space="preserve"> G = Gasto Público</t>
  </si>
  <si>
    <t>RE = Beneficios Retenidos</t>
  </si>
  <si>
    <t xml:space="preserve"> W = Salarios</t>
  </si>
  <si>
    <t xml:space="preserve"> D = Dividendos</t>
  </si>
  <si>
    <t>Teclee &lt;ENTER&gt; para volver...</t>
  </si>
  <si>
    <t>Descomposición del PNB como Renta</t>
  </si>
  <si>
    <t>PNB: (Producto Nacional Bruto)</t>
  </si>
  <si>
    <t>- cuota consumo de capital (CCA)</t>
  </si>
  <si>
    <t>PNN: (Producto Nacional Neto)</t>
  </si>
  <si>
    <t>- impuestos indirectos (TI)</t>
  </si>
  <si>
    <t>+ transferencias (TR)</t>
  </si>
  <si>
    <t>+ dividendos (D)</t>
  </si>
  <si>
    <t>RP: (Renta Personal)</t>
  </si>
  <si>
    <t>- impuestos personales (TP)</t>
  </si>
  <si>
    <t>RPD: (Renta Personal Disponible)</t>
  </si>
  <si>
    <t>==========</t>
  </si>
  <si>
    <t>Hit &lt;ENTER&gt; to proceed...</t>
  </si>
  <si>
    <t>Valores Iniciales, base 1985 (miles millones de $):</t>
  </si>
  <si>
    <t>C</t>
  </si>
  <si>
    <t>I</t>
  </si>
  <si>
    <t>G</t>
  </si>
  <si>
    <t>W</t>
  </si>
  <si>
    <t>D</t>
  </si>
  <si>
    <t>TR</t>
  </si>
  <si>
    <t>Index Table &amp; #:</t>
  </si>
  <si>
    <t>TP</t>
  </si>
  <si>
    <t>TC</t>
  </si>
  <si>
    <t>TI</t>
  </si>
  <si>
    <t>SP</t>
  </si>
  <si>
    <t>RE</t>
  </si>
  <si>
    <t>BS</t>
  </si>
  <si>
    <t>En la pantalla siguiente reordenamos la información de la Renta y el</t>
  </si>
  <si>
    <t>Producto Nacionales de la siguiente forma:</t>
  </si>
  <si>
    <t>Empresas:</t>
  </si>
  <si>
    <t xml:space="preserve"> generación de producto (PNB) y renta a partir</t>
  </si>
  <si>
    <t xml:space="preserve"> de la actividad productiva</t>
  </si>
  <si>
    <t>Familias:</t>
  </si>
  <si>
    <t xml:space="preserve"> ingresos (renta personal) y gastos familiares</t>
  </si>
  <si>
    <t xml:space="preserve"> ingresos y gastos</t>
  </si>
  <si>
    <t>Inversión:</t>
  </si>
  <si>
    <t xml:space="preserve"> ahorro e inversión</t>
  </si>
  <si>
    <t>NOTA: Cada cuenta está equilibrada y cada componente aparece duplicado,</t>
  </si>
  <si>
    <t>una vez a la izquierda, como gasto, y otra a la derecha, como ingreso.</t>
  </si>
  <si>
    <t>Las cantidades en miles de millones corresponden al PNB de EE.UU..</t>
  </si>
  <si>
    <t xml:space="preserve">    ***   Preguntas/Ejercicios  ***</t>
  </si>
  <si>
    <t xml:space="preserve"> 1) Escribir las ecuaciones implicadas en las cuatro relaciones de la </t>
  </si>
  <si>
    <t xml:space="preserve"> renta.</t>
  </si>
  <si>
    <t xml:space="preserve"> 2) Cómo se refleja, en las otras cuentas, la diferencia entre gastos</t>
  </si>
  <si>
    <t xml:space="preserve"> e ingresos públicos. En otras palabras: ¿Cómo se financia el </t>
  </si>
  <si>
    <t xml:space="preserve"> déficit presupuestario?</t>
  </si>
  <si>
    <t xml:space="preserve"> 3) Explicar por qué la diferencia entre las rentas nacional y perso-</t>
  </si>
  <si>
    <t xml:space="preserve"> nal es, relativamente, pequeña.</t>
  </si>
  <si>
    <t xml:space="preserve"> 4) Cuando un incremento en el gasto público se compensa con un in-</t>
  </si>
  <si>
    <t xml:space="preserve"> cremento en los impuestos,  ¿qué pasa, probablemente, con el gasto</t>
  </si>
  <si>
    <t xml:space="preserve"> en consumo? Demuestre cómo se pueden reajustar las cuentas.</t>
  </si>
  <si>
    <t>Datalabels</t>
  </si>
  <si>
    <t xml:space="preserve">  PNB</t>
  </si>
  <si>
    <t xml:space="preserve">  PNN</t>
  </si>
  <si>
    <t xml:space="preserve">  RN</t>
  </si>
  <si>
    <t xml:space="preserve">  RP</t>
  </si>
  <si>
    <t xml:space="preserve">  RPD</t>
  </si>
  <si>
    <t xml:space="preserve"> CONS</t>
  </si>
  <si>
    <t>precios 1985</t>
  </si>
  <si>
    <t>cantidades 1985</t>
  </si>
  <si>
    <t>p1985 * q1985</t>
  </si>
  <si>
    <t>precios 1980</t>
  </si>
  <si>
    <t>cantidades 1980</t>
  </si>
  <si>
    <t>p1980*q1980</t>
  </si>
  <si>
    <t>Indice Gastos</t>
  </si>
  <si>
    <t>p1980*q1985</t>
  </si>
  <si>
    <t>Indice Paasche</t>
  </si>
  <si>
    <t>p1985 * q1980</t>
  </si>
  <si>
    <t>Indice Laspeyres</t>
  </si>
  <si>
    <t>Indice Fischer</t>
  </si>
  <si>
    <t>Mtro. Luis Eduardo Ruiz Rojas</t>
  </si>
  <si>
    <t>PRECIOS</t>
  </si>
  <si>
    <t>CANTIDADES</t>
  </si>
  <si>
    <t>IPC:</t>
  </si>
  <si>
    <t>Deflactor PNB:</t>
  </si>
  <si>
    <t>TI = Impuestos Indirectos</t>
  </si>
  <si>
    <t>TP = Impuestos Personales</t>
  </si>
  <si>
    <t>BS = Superávit Presupuestario</t>
  </si>
  <si>
    <t>TC = Impuestos a las Sociedades</t>
  </si>
  <si>
    <t>SP = Ahorro Personal</t>
  </si>
  <si>
    <t>CCA = Cuota Consumo Capital</t>
  </si>
  <si>
    <t>- cotizaciones a la seguridad social</t>
  </si>
  <si>
    <t>- beneficios sociedades anónimas</t>
  </si>
  <si>
    <t>+ ajuste por intereses</t>
  </si>
  <si>
    <t>RN: (Renta Nacional)</t>
  </si>
  <si>
    <t>- Otros (neto)</t>
  </si>
  <si>
    <t>- ahorro personal (SP)</t>
  </si>
  <si>
    <t>C:  (Consumo)</t>
  </si>
  <si>
    <t>Admon.Pública:</t>
  </si>
  <si>
    <t>PNB0</t>
  </si>
  <si>
    <t>PNB1 nominal</t>
  </si>
  <si>
    <t>PNB1 real</t>
  </si>
  <si>
    <t>Año Base:</t>
  </si>
  <si>
    <t>Año Corriente:</t>
  </si>
  <si>
    <t xml:space="preserve">     (índice de precios ponderado en el año base)</t>
  </si>
  <si>
    <t xml:space="preserve">    (índice de precios ponderado en el año corriente)</t>
  </si>
  <si>
    <t>Monto</t>
  </si>
  <si>
    <t>Rubro</t>
  </si>
  <si>
    <t>Porcentaje</t>
  </si>
  <si>
    <t>PNB Deflactor:Índice Paasche</t>
  </si>
  <si>
    <t>IPC:Índice Laspeyres</t>
  </si>
  <si>
    <t>Índice de Fischer</t>
  </si>
  <si>
    <t>Camisas (s)</t>
  </si>
  <si>
    <t xml:space="preserve"> I = Inversión Bruta</t>
  </si>
  <si>
    <r>
      <rPr>
        <b/>
        <sz val="8"/>
        <rFont val="Courier"/>
        <family val="3"/>
      </rPr>
      <t>Las Cuentas Nacionales</t>
    </r>
    <r>
      <rPr>
        <sz val="8"/>
        <rFont val="Courier"/>
        <family val="3"/>
      </rPr>
      <t xml:space="preserve"> rastrean las mediciones de la renta, producto</t>
    </r>
  </si>
  <si>
    <r>
      <rPr>
        <b/>
        <sz val="8"/>
        <rFont val="Courier"/>
        <family val="3"/>
      </rPr>
      <t>Los Indices de Precios</t>
    </r>
    <r>
      <rPr>
        <sz val="8"/>
        <rFont val="Courier"/>
        <family val="3"/>
      </rPr>
      <t xml:space="preserve"> son mediciones de la variación de los precios.</t>
    </r>
  </si>
  <si>
    <t>LAS CUENTAS NACIONALES</t>
  </si>
  <si>
    <t>Cuentas Nacionales e Indices de Precios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</si>
</sst>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,##0_);\(#,##0\)"/>
    <numFmt numFmtId="174" formatCode="0.0_)"/>
    <numFmt numFmtId="175" formatCode="0.00_)"/>
    <numFmt numFmtId="176" formatCode="0.000_)"/>
    <numFmt numFmtId="177" formatCode="&quot;$&quot;#,##0.00_);\(&quot;$&quot;#,##0.00\)"/>
    <numFmt numFmtId="178" formatCode="&quot;$&quot;#,##0_);\(&quot;$&quot;#,##0\)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#,##0.000"/>
    <numFmt numFmtId="188" formatCode="0.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_ ;[Red]\-0.00\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.0000_ ;[Red]\-0.0000\ "/>
    <numFmt numFmtId="200" formatCode="#,##0.0_);\(#,##0.0\)"/>
    <numFmt numFmtId="201" formatCode="#,##0.00_);\(#,##0.00\)"/>
    <numFmt numFmtId="202" formatCode="&quot;$&quot;#,##0.00"/>
    <numFmt numFmtId="203" formatCode="\$#,##0.00"/>
    <numFmt numFmtId="204" formatCode="_-\$* #,##0.00_-;\-\$* #,##0.00_-;_-\$* &quot;-&quot;??_-;_-@_-"/>
    <numFmt numFmtId="205" formatCode="#,##0_ ;\-#,##0\ "/>
  </numFmts>
  <fonts count="65">
    <font>
      <sz val="10"/>
      <name val="Courier"/>
      <family val="0"/>
    </font>
    <font>
      <sz val="10"/>
      <name val="Arial"/>
      <family val="0"/>
    </font>
    <font>
      <sz val="7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Courier"/>
      <family val="3"/>
    </font>
    <font>
      <sz val="8"/>
      <name val="Courier"/>
      <family val="3"/>
    </font>
    <font>
      <b/>
      <sz val="8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8"/>
      <color indexed="12"/>
      <name val="Courier"/>
      <family val="3"/>
    </font>
    <font>
      <b/>
      <sz val="10"/>
      <name val="Courier"/>
      <family val="3"/>
    </font>
    <font>
      <b/>
      <sz val="10"/>
      <color indexed="12"/>
      <name val="Courier"/>
      <family val="3"/>
    </font>
    <font>
      <sz val="10"/>
      <color indexed="8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ourier"/>
      <family val="3"/>
    </font>
    <font>
      <b/>
      <sz val="8"/>
      <color indexed="60"/>
      <name val="Courier"/>
      <family val="3"/>
    </font>
    <font>
      <sz val="8"/>
      <color indexed="53"/>
      <name val="Courier"/>
      <family val="3"/>
    </font>
    <font>
      <sz val="8"/>
      <color indexed="10"/>
      <name val="Courier"/>
      <family val="3"/>
    </font>
    <font>
      <sz val="8"/>
      <color indexed="9"/>
      <name val="Courier"/>
      <family val="3"/>
    </font>
    <font>
      <b/>
      <sz val="12"/>
      <color indexed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ourier"/>
      <family val="3"/>
    </font>
    <font>
      <b/>
      <sz val="8"/>
      <color rgb="FFC00000"/>
      <name val="Courier"/>
      <family val="3"/>
    </font>
    <font>
      <sz val="8"/>
      <color theme="9" tint="-0.24997000396251678"/>
      <name val="Courier"/>
      <family val="3"/>
    </font>
    <font>
      <sz val="8"/>
      <color rgb="FFFF0000"/>
      <name val="Courier"/>
      <family val="3"/>
    </font>
    <font>
      <sz val="8"/>
      <color theme="0"/>
      <name val="Courier"/>
      <family val="3"/>
    </font>
    <font>
      <b/>
      <sz val="12"/>
      <color rgb="FF0000FF"/>
      <name val="Courier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FF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fill"/>
      <protection/>
    </xf>
    <xf numFmtId="172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/>
    </xf>
    <xf numFmtId="0" fontId="7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>
      <alignment/>
    </xf>
    <xf numFmtId="0" fontId="5" fillId="35" borderId="0" xfId="0" applyFont="1" applyFill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fill"/>
      <protection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fill"/>
      <protection/>
    </xf>
    <xf numFmtId="0" fontId="5" fillId="35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4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right"/>
      <protection locked="0"/>
    </xf>
    <xf numFmtId="170" fontId="6" fillId="33" borderId="0" xfId="48" applyFont="1" applyFill="1" applyAlignment="1" applyProtection="1">
      <alignment/>
      <protection/>
    </xf>
    <xf numFmtId="173" fontId="6" fillId="33" borderId="0" xfId="0" applyNumberFormat="1" applyFont="1" applyFill="1" applyAlignment="1" applyProtection="1">
      <alignment/>
      <protection/>
    </xf>
    <xf numFmtId="170" fontId="6" fillId="34" borderId="0" xfId="48" applyFont="1" applyFill="1" applyAlignment="1" applyProtection="1">
      <alignment/>
      <protection/>
    </xf>
    <xf numFmtId="173" fontId="6" fillId="34" borderId="0" xfId="0" applyNumberFormat="1" applyFont="1" applyFill="1" applyAlignment="1" applyProtection="1">
      <alignment/>
      <protection/>
    </xf>
    <xf numFmtId="175" fontId="6" fillId="35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5" borderId="0" xfId="0" applyFont="1" applyFill="1" applyAlignment="1" applyProtection="1">
      <alignment horizontal="fill"/>
      <protection/>
    </xf>
    <xf numFmtId="0" fontId="6" fillId="35" borderId="0" xfId="0" applyFont="1" applyFill="1" applyAlignment="1">
      <alignment/>
    </xf>
    <xf numFmtId="0" fontId="5" fillId="0" borderId="0" xfId="0" applyFont="1" applyAlignment="1" applyProtection="1">
      <alignment horizontal="fill"/>
      <protection locked="0"/>
    </xf>
    <xf numFmtId="0" fontId="5" fillId="0" borderId="0" xfId="0" applyFont="1" applyAlignment="1" applyProtection="1">
      <alignment/>
      <protection locked="0"/>
    </xf>
    <xf numFmtId="175" fontId="5" fillId="0" borderId="0" xfId="0" applyNumberFormat="1" applyFont="1" applyAlignment="1" applyProtection="1">
      <alignment horizontal="left"/>
      <protection locked="0"/>
    </xf>
    <xf numFmtId="175" fontId="6" fillId="0" borderId="0" xfId="0" applyNumberFormat="1" applyFont="1" applyAlignment="1" applyProtection="1">
      <alignment/>
      <protection/>
    </xf>
    <xf numFmtId="172" fontId="6" fillId="35" borderId="0" xfId="0" applyNumberFormat="1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 locked="0"/>
    </xf>
    <xf numFmtId="0" fontId="6" fillId="35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 quotePrefix="1">
      <alignment horizontal="left"/>
      <protection/>
    </xf>
    <xf numFmtId="0" fontId="6" fillId="34" borderId="0" xfId="0" applyFont="1" applyFill="1" applyAlignment="1" applyProtection="1" quotePrefix="1">
      <alignment horizontal="left"/>
      <protection/>
    </xf>
    <xf numFmtId="176" fontId="5" fillId="0" borderId="0" xfId="0" applyNumberFormat="1" applyFont="1" applyAlignment="1" applyProtection="1">
      <alignment horizontal="left"/>
      <protection locked="0"/>
    </xf>
    <xf numFmtId="0" fontId="5" fillId="35" borderId="0" xfId="0" applyFont="1" applyFill="1" applyAlignment="1" applyProtection="1">
      <alignment horizontal="right"/>
      <protection locked="0"/>
    </xf>
    <xf numFmtId="0" fontId="6" fillId="35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6" borderId="0" xfId="0" applyFont="1" applyFill="1" applyAlignment="1">
      <alignment/>
    </xf>
    <xf numFmtId="0" fontId="5" fillId="36" borderId="0" xfId="0" applyFont="1" applyFill="1" applyAlignment="1" applyProtection="1">
      <alignment horizontal="left"/>
      <protection locked="0"/>
    </xf>
    <xf numFmtId="0" fontId="6" fillId="36" borderId="0" xfId="0" applyFont="1" applyFill="1" applyAlignment="1" applyProtection="1">
      <alignment horizontal="left"/>
      <protection/>
    </xf>
    <xf numFmtId="0" fontId="6" fillId="36" borderId="0" xfId="0" applyFont="1" applyFill="1" applyAlignment="1" applyProtection="1" quotePrefix="1">
      <alignment horizontal="left"/>
      <protection/>
    </xf>
    <xf numFmtId="0" fontId="6" fillId="37" borderId="0" xfId="0" applyFont="1" applyFill="1" applyAlignment="1">
      <alignment/>
    </xf>
    <xf numFmtId="0" fontId="5" fillId="37" borderId="0" xfId="0" applyFont="1" applyFill="1" applyAlignment="1" applyProtection="1">
      <alignment horizontal="left"/>
      <protection locked="0"/>
    </xf>
    <xf numFmtId="0" fontId="6" fillId="36" borderId="0" xfId="0" applyFont="1" applyFill="1" applyAlignment="1" applyProtection="1">
      <alignment horizontal="fill"/>
      <protection/>
    </xf>
    <xf numFmtId="0" fontId="6" fillId="37" borderId="0" xfId="0" applyFont="1" applyFill="1" applyAlignment="1" applyProtection="1">
      <alignment horizontal="fill"/>
      <protection/>
    </xf>
    <xf numFmtId="0" fontId="6" fillId="37" borderId="0" xfId="0" applyFont="1" applyFill="1" applyAlignment="1" applyProtection="1" quotePrefix="1">
      <alignment horizontal="left"/>
      <protection/>
    </xf>
    <xf numFmtId="0" fontId="5" fillId="36" borderId="0" xfId="0" applyFont="1" applyFill="1" applyAlignment="1" applyProtection="1">
      <alignment horizontal="right"/>
      <protection locked="0"/>
    </xf>
    <xf numFmtId="0" fontId="6" fillId="36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right"/>
      <protection locked="0"/>
    </xf>
    <xf numFmtId="0" fontId="6" fillId="37" borderId="0" xfId="0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 locked="0"/>
    </xf>
    <xf numFmtId="0" fontId="6" fillId="38" borderId="0" xfId="0" applyFont="1" applyFill="1" applyAlignment="1" applyProtection="1">
      <alignment horizontal="right"/>
      <protection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39" borderId="0" xfId="0" applyFont="1" applyFill="1" applyAlignment="1" applyProtection="1">
      <alignment horizontal="left"/>
      <protection/>
    </xf>
    <xf numFmtId="0" fontId="6" fillId="40" borderId="0" xfId="0" applyFont="1" applyFill="1" applyAlignment="1" applyProtection="1">
      <alignment horizontal="left"/>
      <protection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38" borderId="0" xfId="0" applyFont="1" applyFill="1" applyAlignment="1" applyProtection="1">
      <alignment horizontal="fill"/>
      <protection/>
    </xf>
    <xf numFmtId="0" fontId="6" fillId="39" borderId="0" xfId="0" applyFont="1" applyFill="1" applyAlignment="1" applyProtection="1">
      <alignment horizontal="fill"/>
      <protection/>
    </xf>
    <xf numFmtId="0" fontId="6" fillId="40" borderId="0" xfId="0" applyFont="1" applyFill="1" applyAlignment="1" applyProtection="1">
      <alignment horizontal="fill"/>
      <protection/>
    </xf>
    <xf numFmtId="0" fontId="6" fillId="41" borderId="0" xfId="0" applyFont="1" applyFill="1" applyAlignment="1" applyProtection="1">
      <alignment horizontal="fill"/>
      <protection/>
    </xf>
    <xf numFmtId="0" fontId="6" fillId="41" borderId="0" xfId="0" applyFont="1" applyFill="1" applyAlignment="1" applyProtection="1">
      <alignment horizontal="left"/>
      <protection/>
    </xf>
    <xf numFmtId="0" fontId="6" fillId="38" borderId="0" xfId="0" applyFont="1" applyFill="1" applyAlignment="1" applyProtection="1">
      <alignment horizontal="left"/>
      <protection/>
    </xf>
    <xf numFmtId="0" fontId="5" fillId="38" borderId="0" xfId="0" applyFont="1" applyFill="1" applyAlignment="1" applyProtection="1">
      <alignment/>
      <protection locked="0"/>
    </xf>
    <xf numFmtId="0" fontId="5" fillId="39" borderId="0" xfId="0" applyFont="1" applyFill="1" applyAlignment="1" applyProtection="1">
      <alignment/>
      <protection locked="0"/>
    </xf>
    <xf numFmtId="0" fontId="5" fillId="40" borderId="0" xfId="0" applyFont="1" applyFill="1" applyAlignment="1" applyProtection="1">
      <alignment/>
      <protection locked="0"/>
    </xf>
    <xf numFmtId="0" fontId="5" fillId="41" borderId="0" xfId="0" applyFont="1" applyFill="1" applyAlignment="1" applyProtection="1">
      <alignment/>
      <protection locked="0"/>
    </xf>
    <xf numFmtId="173" fontId="6" fillId="0" borderId="0" xfId="0" applyNumberFormat="1" applyFont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6" fillId="39" borderId="0" xfId="0" applyFont="1" applyFill="1" applyAlignment="1" applyProtection="1">
      <alignment/>
      <protection/>
    </xf>
    <xf numFmtId="0" fontId="6" fillId="40" borderId="0" xfId="0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0" fontId="6" fillId="42" borderId="0" xfId="0" applyFont="1" applyFill="1" applyAlignment="1" applyProtection="1">
      <alignment/>
      <protection/>
    </xf>
    <xf numFmtId="0" fontId="8" fillId="37" borderId="0" xfId="51" applyFont="1" applyFill="1">
      <alignment/>
      <protection/>
    </xf>
    <xf numFmtId="0" fontId="8" fillId="34" borderId="0" xfId="51" applyFont="1" applyFill="1">
      <alignment/>
      <protection/>
    </xf>
    <xf numFmtId="0" fontId="8" fillId="39" borderId="0" xfId="51" applyFont="1" applyFill="1">
      <alignment/>
      <protection/>
    </xf>
    <xf numFmtId="0" fontId="8" fillId="0" borderId="0" xfId="51" applyFont="1">
      <alignment/>
      <protection/>
    </xf>
    <xf numFmtId="0" fontId="9" fillId="35" borderId="0" xfId="51" applyFont="1" applyFill="1">
      <alignment/>
      <protection/>
    </xf>
    <xf numFmtId="170" fontId="8" fillId="0" borderId="0" xfId="48" applyFont="1" applyAlignment="1">
      <alignment/>
    </xf>
    <xf numFmtId="9" fontId="8" fillId="0" borderId="0" xfId="53" applyFont="1" applyAlignment="1" applyProtection="1">
      <alignment/>
      <protection locked="0"/>
    </xf>
    <xf numFmtId="0" fontId="8" fillId="43" borderId="0" xfId="51" applyFont="1" applyFill="1">
      <alignment/>
      <protection/>
    </xf>
    <xf numFmtId="0" fontId="9" fillId="15" borderId="0" xfId="51" applyFont="1" applyFill="1">
      <alignment/>
      <protection/>
    </xf>
    <xf numFmtId="0" fontId="10" fillId="15" borderId="0" xfId="51" applyFont="1" applyFill="1">
      <alignment/>
      <protection/>
    </xf>
    <xf numFmtId="0" fontId="10" fillId="15" borderId="0" xfId="51" applyFont="1" applyFill="1" applyAlignment="1">
      <alignment horizontal="right"/>
      <protection/>
    </xf>
    <xf numFmtId="49" fontId="5" fillId="0" borderId="0" xfId="0" applyNumberFormat="1" applyFont="1" applyAlignment="1" applyProtection="1">
      <alignment horizontal="left"/>
      <protection locked="0"/>
    </xf>
    <xf numFmtId="49" fontId="59" fillId="44" borderId="0" xfId="0" applyNumberFormat="1" applyFont="1" applyFill="1" applyAlignment="1" applyProtection="1">
      <alignment horizontal="left"/>
      <protection/>
    </xf>
    <xf numFmtId="0" fontId="7" fillId="44" borderId="0" xfId="0" applyFont="1" applyFill="1" applyAlignment="1">
      <alignment/>
    </xf>
    <xf numFmtId="0" fontId="59" fillId="44" borderId="0" xfId="0" applyFont="1" applyFill="1" applyAlignment="1" applyProtection="1">
      <alignment/>
      <protection/>
    </xf>
    <xf numFmtId="0" fontId="60" fillId="0" borderId="0" xfId="0" applyFont="1" applyAlignment="1" applyProtection="1">
      <alignment horizontal="left"/>
      <protection/>
    </xf>
    <xf numFmtId="0" fontId="11" fillId="35" borderId="0" xfId="0" applyFont="1" applyFill="1" applyAlignment="1" applyProtection="1">
      <alignment horizontal="left"/>
      <protection locked="0"/>
    </xf>
    <xf numFmtId="0" fontId="11" fillId="37" borderId="0" xfId="0" applyFont="1" applyFill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11" fillId="36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38" borderId="0" xfId="0" applyFont="1" applyFill="1" applyAlignment="1" applyProtection="1">
      <alignment horizontal="right"/>
      <protection/>
    </xf>
    <xf numFmtId="0" fontId="0" fillId="38" borderId="0" xfId="0" applyFont="1" applyFill="1" applyAlignment="1" applyProtection="1">
      <alignment horizontal="fill"/>
      <protection/>
    </xf>
    <xf numFmtId="0" fontId="0" fillId="38" borderId="0" xfId="0" applyFont="1" applyFill="1" applyAlignment="1" applyProtection="1">
      <alignment horizontal="left"/>
      <protection/>
    </xf>
    <xf numFmtId="0" fontId="0" fillId="36" borderId="0" xfId="0" applyFont="1" applyFill="1" applyAlignment="1" applyProtection="1">
      <alignment horizontal="left"/>
      <protection/>
    </xf>
    <xf numFmtId="0" fontId="0" fillId="36" borderId="0" xfId="0" applyFont="1" applyFill="1" applyAlignment="1">
      <alignment/>
    </xf>
    <xf numFmtId="0" fontId="0" fillId="39" borderId="0" xfId="0" applyFont="1" applyFill="1" applyAlignment="1" applyProtection="1">
      <alignment horizontal="left"/>
      <protection/>
    </xf>
    <xf numFmtId="0" fontId="0" fillId="40" borderId="0" xfId="0" applyFont="1" applyFill="1" applyAlignment="1" applyProtection="1">
      <alignment horizontal="left"/>
      <protection/>
    </xf>
    <xf numFmtId="0" fontId="0" fillId="41" borderId="0" xfId="0" applyFont="1" applyFill="1" applyAlignment="1">
      <alignment/>
    </xf>
    <xf numFmtId="0" fontId="0" fillId="41" borderId="0" xfId="0" applyFont="1" applyFill="1" applyAlignment="1" applyProtection="1">
      <alignment horizontal="left"/>
      <protection/>
    </xf>
    <xf numFmtId="0" fontId="6" fillId="19" borderId="0" xfId="0" applyFont="1" applyFill="1" applyAlignment="1" applyProtection="1">
      <alignment/>
      <protection/>
    </xf>
    <xf numFmtId="0" fontId="12" fillId="3" borderId="0" xfId="0" applyFont="1" applyFill="1" applyAlignment="1" applyProtection="1">
      <alignment horizontal="left"/>
      <protection/>
    </xf>
    <xf numFmtId="0" fontId="12" fillId="45" borderId="0" xfId="0" applyFont="1" applyFill="1" applyAlignment="1" applyProtection="1">
      <alignment/>
      <protection/>
    </xf>
    <xf numFmtId="0" fontId="6" fillId="45" borderId="0" xfId="0" applyFont="1" applyFill="1" applyAlignment="1">
      <alignment/>
    </xf>
    <xf numFmtId="0" fontId="11" fillId="33" borderId="0" xfId="0" applyFont="1" applyFill="1" applyAlignment="1" applyProtection="1">
      <alignment horizontal="center"/>
      <protection locked="0"/>
    </xf>
    <xf numFmtId="173" fontId="7" fillId="33" borderId="0" xfId="0" applyNumberFormat="1" applyFont="1" applyFill="1" applyAlignment="1" applyProtection="1">
      <alignment/>
      <protection/>
    </xf>
    <xf numFmtId="0" fontId="11" fillId="34" borderId="0" xfId="0" applyFont="1" applyFill="1" applyAlignment="1" applyProtection="1">
      <alignment horizontal="center"/>
      <protection locked="0"/>
    </xf>
    <xf numFmtId="173" fontId="7" fillId="34" borderId="0" xfId="0" applyNumberFormat="1" applyFont="1" applyFill="1" applyAlignment="1" applyProtection="1">
      <alignment/>
      <protection/>
    </xf>
    <xf numFmtId="0" fontId="7" fillId="5" borderId="0" xfId="0" applyFont="1" applyFill="1" applyAlignment="1" applyProtection="1">
      <alignment horizontal="left"/>
      <protection/>
    </xf>
    <xf numFmtId="0" fontId="6" fillId="5" borderId="0" xfId="0" applyFont="1" applyFill="1" applyAlignment="1">
      <alignment/>
    </xf>
    <xf numFmtId="174" fontId="7" fillId="5" borderId="0" xfId="0" applyNumberFormat="1" applyFont="1" applyFill="1" applyAlignment="1" applyProtection="1">
      <alignment/>
      <protection/>
    </xf>
    <xf numFmtId="0" fontId="4" fillId="5" borderId="0" xfId="51" applyFont="1" applyFill="1">
      <alignment/>
      <protection/>
    </xf>
    <xf numFmtId="0" fontId="6" fillId="46" borderId="10" xfId="0" applyFont="1" applyFill="1" applyBorder="1" applyAlignment="1" applyProtection="1">
      <alignment horizontal="center"/>
      <protection/>
    </xf>
    <xf numFmtId="0" fontId="6" fillId="46" borderId="11" xfId="0" applyFont="1" applyFill="1" applyBorder="1" applyAlignment="1" applyProtection="1">
      <alignment horizontal="center"/>
      <protection/>
    </xf>
    <xf numFmtId="0" fontId="6" fillId="46" borderId="12" xfId="0" applyFont="1" applyFill="1" applyBorder="1" applyAlignment="1" applyProtection="1">
      <alignment horizontal="center"/>
      <protection/>
    </xf>
    <xf numFmtId="0" fontId="6" fillId="47" borderId="10" xfId="0" applyFont="1" applyFill="1" applyBorder="1" applyAlignment="1">
      <alignment horizontal="center"/>
    </xf>
    <xf numFmtId="0" fontId="6" fillId="47" borderId="12" xfId="0" applyFont="1" applyFill="1" applyBorder="1" applyAlignment="1">
      <alignment/>
    </xf>
    <xf numFmtId="0" fontId="3" fillId="5" borderId="0" xfId="51" applyFont="1" applyFill="1" applyAlignment="1">
      <alignment horizontal="center" vertical="center"/>
      <protection/>
    </xf>
    <xf numFmtId="0" fontId="3" fillId="7" borderId="0" xfId="51" applyFont="1" applyFill="1" applyAlignment="1">
      <alignment horizontal="center" vertical="center"/>
      <protection/>
    </xf>
    <xf numFmtId="0" fontId="3" fillId="47" borderId="0" xfId="0" applyFont="1" applyFill="1" applyAlignment="1">
      <alignment horizontal="center" vertical="center"/>
    </xf>
    <xf numFmtId="2" fontId="9" fillId="15" borderId="0" xfId="51" applyNumberFormat="1" applyFont="1" applyFill="1">
      <alignment/>
      <protection/>
    </xf>
    <xf numFmtId="0" fontId="61" fillId="0" borderId="13" xfId="0" applyFont="1" applyBorder="1" applyAlignment="1" applyProtection="1">
      <alignment horizontal="left"/>
      <protection/>
    </xf>
    <xf numFmtId="170" fontId="61" fillId="33" borderId="14" xfId="48" applyFont="1" applyFill="1" applyBorder="1" applyAlignment="1" applyProtection="1">
      <alignment/>
      <protection/>
    </xf>
    <xf numFmtId="173" fontId="61" fillId="33" borderId="14" xfId="0" applyNumberFormat="1" applyFont="1" applyFill="1" applyBorder="1" applyAlignment="1" applyProtection="1">
      <alignment/>
      <protection/>
    </xf>
    <xf numFmtId="170" fontId="61" fillId="34" borderId="14" xfId="48" applyFont="1" applyFill="1" applyBorder="1" applyAlignment="1" applyProtection="1">
      <alignment/>
      <protection/>
    </xf>
    <xf numFmtId="173" fontId="61" fillId="34" borderId="14" xfId="0" applyNumberFormat="1" applyFont="1" applyFill="1" applyBorder="1" applyAlignment="1" applyProtection="1">
      <alignment/>
      <protection/>
    </xf>
    <xf numFmtId="175" fontId="61" fillId="35" borderId="15" xfId="0" applyNumberFormat="1" applyFont="1" applyFill="1" applyBorder="1" applyAlignment="1" applyProtection="1">
      <alignment/>
      <protection/>
    </xf>
    <xf numFmtId="0" fontId="62" fillId="0" borderId="13" xfId="0" applyFont="1" applyBorder="1" applyAlignment="1" applyProtection="1">
      <alignment horizontal="left"/>
      <protection/>
    </xf>
    <xf numFmtId="170" fontId="62" fillId="33" borderId="14" xfId="48" applyFont="1" applyFill="1" applyBorder="1" applyAlignment="1" applyProtection="1">
      <alignment/>
      <protection/>
    </xf>
    <xf numFmtId="173" fontId="62" fillId="33" borderId="14" xfId="0" applyNumberFormat="1" applyFont="1" applyFill="1" applyBorder="1" applyAlignment="1" applyProtection="1">
      <alignment/>
      <protection/>
    </xf>
    <xf numFmtId="170" fontId="62" fillId="34" borderId="14" xfId="48" applyFont="1" applyFill="1" applyBorder="1" applyAlignment="1" applyProtection="1">
      <alignment/>
      <protection/>
    </xf>
    <xf numFmtId="173" fontId="62" fillId="34" borderId="14" xfId="0" applyNumberFormat="1" applyFont="1" applyFill="1" applyBorder="1" applyAlignment="1" applyProtection="1">
      <alignment/>
      <protection/>
    </xf>
    <xf numFmtId="175" fontId="62" fillId="35" borderId="15" xfId="0" applyNumberFormat="1" applyFont="1" applyFill="1" applyBorder="1" applyAlignment="1" applyProtection="1">
      <alignment/>
      <protection/>
    </xf>
    <xf numFmtId="173" fontId="6" fillId="47" borderId="16" xfId="0" applyNumberFormat="1" applyFont="1" applyFill="1" applyBorder="1" applyAlignment="1" applyProtection="1">
      <alignment/>
      <protection/>
    </xf>
    <xf numFmtId="173" fontId="6" fillId="47" borderId="17" xfId="0" applyNumberFormat="1" applyFont="1" applyFill="1" applyBorder="1" applyAlignment="1" applyProtection="1">
      <alignment/>
      <protection/>
    </xf>
    <xf numFmtId="173" fontId="6" fillId="47" borderId="18" xfId="0" applyNumberFormat="1" applyFont="1" applyFill="1" applyBorder="1" applyAlignment="1" applyProtection="1">
      <alignment/>
      <protection/>
    </xf>
    <xf numFmtId="173" fontId="6" fillId="46" borderId="16" xfId="0" applyNumberFormat="1" applyFont="1" applyFill="1" applyBorder="1" applyAlignment="1" applyProtection="1">
      <alignment/>
      <protection/>
    </xf>
    <xf numFmtId="173" fontId="6" fillId="46" borderId="17" xfId="0" applyNumberFormat="1" applyFont="1" applyFill="1" applyBorder="1" applyAlignment="1" applyProtection="1">
      <alignment/>
      <protection/>
    </xf>
    <xf numFmtId="173" fontId="6" fillId="46" borderId="18" xfId="0" applyNumberFormat="1" applyFont="1" applyFill="1" applyBorder="1" applyAlignment="1" applyProtection="1">
      <alignment/>
      <protection/>
    </xf>
    <xf numFmtId="175" fontId="7" fillId="5" borderId="0" xfId="0" applyNumberFormat="1" applyFont="1" applyFill="1" applyAlignment="1">
      <alignment horizontal="center"/>
    </xf>
    <xf numFmtId="175" fontId="7" fillId="7" borderId="0" xfId="0" applyNumberFormat="1" applyFont="1" applyFill="1" applyAlignment="1">
      <alignment horizontal="center"/>
    </xf>
    <xf numFmtId="2" fontId="7" fillId="47" borderId="0" xfId="0" applyNumberFormat="1" applyFont="1" applyFill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/>
      <protection/>
    </xf>
    <xf numFmtId="0" fontId="6" fillId="48" borderId="0" xfId="0" applyFont="1" applyFill="1" applyAlignment="1" applyProtection="1">
      <alignment horizontal="right"/>
      <protection/>
    </xf>
    <xf numFmtId="3" fontId="6" fillId="48" borderId="19" xfId="0" applyNumberFormat="1" applyFont="1" applyFill="1" applyBorder="1" applyAlignment="1" applyProtection="1">
      <alignment horizontal="center"/>
      <protection/>
    </xf>
    <xf numFmtId="3" fontId="6" fillId="48" borderId="20" xfId="0" applyNumberFormat="1" applyFont="1" applyFill="1" applyBorder="1" applyAlignment="1" applyProtection="1">
      <alignment horizontal="center"/>
      <protection/>
    </xf>
    <xf numFmtId="3" fontId="6" fillId="48" borderId="21" xfId="0" applyNumberFormat="1" applyFont="1" applyFill="1" applyBorder="1" applyAlignment="1" applyProtection="1">
      <alignment horizontal="center"/>
      <protection/>
    </xf>
    <xf numFmtId="205" fontId="6" fillId="48" borderId="19" xfId="48" applyNumberFormat="1" applyFont="1" applyFill="1" applyBorder="1" applyAlignment="1">
      <alignment/>
    </xf>
    <xf numFmtId="0" fontId="6" fillId="48" borderId="21" xfId="0" applyFont="1" applyFill="1" applyBorder="1" applyAlignment="1">
      <alignment/>
    </xf>
    <xf numFmtId="0" fontId="6" fillId="49" borderId="0" xfId="0" applyFont="1" applyFill="1" applyAlignment="1" applyProtection="1">
      <alignment horizontal="right"/>
      <protection/>
    </xf>
    <xf numFmtId="3" fontId="6" fillId="49" borderId="22" xfId="0" applyNumberFormat="1" applyFont="1" applyFill="1" applyBorder="1" applyAlignment="1" applyProtection="1">
      <alignment horizontal="center"/>
      <protection/>
    </xf>
    <xf numFmtId="3" fontId="6" fillId="49" borderId="0" xfId="0" applyNumberFormat="1" applyFont="1" applyFill="1" applyBorder="1" applyAlignment="1" applyProtection="1">
      <alignment horizontal="center"/>
      <protection/>
    </xf>
    <xf numFmtId="3" fontId="6" fillId="49" borderId="23" xfId="0" applyNumberFormat="1" applyFont="1" applyFill="1" applyBorder="1" applyAlignment="1" applyProtection="1">
      <alignment horizontal="center"/>
      <protection/>
    </xf>
    <xf numFmtId="205" fontId="6" fillId="49" borderId="22" xfId="48" applyNumberFormat="1" applyFont="1" applyFill="1" applyBorder="1" applyAlignment="1">
      <alignment/>
    </xf>
    <xf numFmtId="0" fontId="6" fillId="49" borderId="23" xfId="0" applyFont="1" applyFill="1" applyBorder="1" applyAlignment="1">
      <alignment/>
    </xf>
    <xf numFmtId="9" fontId="6" fillId="49" borderId="22" xfId="53" applyFont="1" applyFill="1" applyBorder="1" applyAlignment="1" applyProtection="1">
      <alignment horizontal="center"/>
      <protection/>
    </xf>
    <xf numFmtId="9" fontId="6" fillId="49" borderId="0" xfId="53" applyFont="1" applyFill="1" applyBorder="1" applyAlignment="1" applyProtection="1">
      <alignment horizontal="center"/>
      <protection/>
    </xf>
    <xf numFmtId="9" fontId="6" fillId="48" borderId="19" xfId="53" applyFont="1" applyFill="1" applyBorder="1" applyAlignment="1" applyProtection="1">
      <alignment horizontal="center"/>
      <protection/>
    </xf>
    <xf numFmtId="9" fontId="6" fillId="48" borderId="20" xfId="53" applyFont="1" applyFill="1" applyBorder="1" applyAlignment="1" applyProtection="1">
      <alignment horizontal="center"/>
      <protection/>
    </xf>
    <xf numFmtId="9" fontId="6" fillId="50" borderId="24" xfId="53" applyFont="1" applyFill="1" applyBorder="1" applyAlignment="1" applyProtection="1">
      <alignment horizontal="center"/>
      <protection/>
    </xf>
    <xf numFmtId="9" fontId="6" fillId="50" borderId="25" xfId="53" applyFont="1" applyFill="1" applyBorder="1" applyAlignment="1" applyProtection="1">
      <alignment horizontal="center"/>
      <protection/>
    </xf>
    <xf numFmtId="0" fontId="6" fillId="50" borderId="26" xfId="0" applyFont="1" applyFill="1" applyBorder="1" applyAlignment="1">
      <alignment/>
    </xf>
    <xf numFmtId="3" fontId="6" fillId="50" borderId="24" xfId="0" applyNumberFormat="1" applyFont="1" applyFill="1" applyBorder="1" applyAlignment="1">
      <alignment horizontal="center"/>
    </xf>
    <xf numFmtId="3" fontId="6" fillId="50" borderId="25" xfId="0" applyNumberFormat="1" applyFont="1" applyFill="1" applyBorder="1" applyAlignment="1">
      <alignment horizontal="center"/>
    </xf>
    <xf numFmtId="3" fontId="6" fillId="50" borderId="26" xfId="0" applyNumberFormat="1" applyFont="1" applyFill="1" applyBorder="1" applyAlignment="1">
      <alignment horizontal="center"/>
    </xf>
    <xf numFmtId="205" fontId="6" fillId="50" borderId="24" xfId="48" applyNumberFormat="1" applyFont="1" applyFill="1" applyBorder="1" applyAlignment="1">
      <alignment/>
    </xf>
    <xf numFmtId="0" fontId="64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stadistic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-0.0132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777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v>Rubro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CHAP2!$B$124</c:f>
                  <c:strCache>
                    <c:ptCount val="1"/>
                    <c:pt idx="0">
                      <c:v>  PNB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CHAP2!$B$125</c:f>
                  <c:strCache>
                    <c:ptCount val="1"/>
                    <c:pt idx="0">
                      <c:v>  PNN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CHAP2!$B$126</c:f>
                  <c:strCache>
                    <c:ptCount val="1"/>
                    <c:pt idx="0">
                      <c:v>  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CHAP2!$B$127</c:f>
                  <c:strCache>
                    <c:ptCount val="1"/>
                    <c:pt idx="0">
                      <c:v>  RP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CHAP2!$B$128</c:f>
                  <c:strCache>
                    <c:ptCount val="1"/>
                    <c:pt idx="0">
                      <c:v>  RPD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CHAP2!$B$129</c:f>
                  <c:strCache>
                    <c:ptCount val="1"/>
                    <c:pt idx="0">
                      <c:v> CONS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CHAP2!$M$61:$M$66</c:f>
              <c:numCache>
                <c:ptCount val="6"/>
                <c:pt idx="0">
                  <c:v>4504</c:v>
                </c:pt>
                <c:pt idx="1">
                  <c:v>4066</c:v>
                </c:pt>
                <c:pt idx="2">
                  <c:v>3738</c:v>
                </c:pt>
                <c:pt idx="3">
                  <c:v>3201</c:v>
                </c:pt>
                <c:pt idx="4">
                  <c:v>2711</c:v>
                </c:pt>
                <c:pt idx="5">
                  <c:v>2582</c:v>
                </c:pt>
              </c:numCache>
            </c:numRef>
          </c:val>
        </c:ser>
        <c:ser>
          <c:idx val="1"/>
          <c:order val="1"/>
          <c:tx>
            <c:v>Monto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CHAP2!$N$65:$N$70</c:f>
              <c:numCache>
                <c:ptCount val="6"/>
                <c:pt idx="0">
                  <c:v>4504</c:v>
                </c:pt>
                <c:pt idx="1">
                  <c:v>4066</c:v>
                </c:pt>
                <c:pt idx="2">
                  <c:v>3738</c:v>
                </c:pt>
                <c:pt idx="3">
                  <c:v>3201</c:v>
                </c:pt>
                <c:pt idx="4">
                  <c:v>2711</c:v>
                </c:pt>
                <c:pt idx="5">
                  <c:v>2582</c:v>
                </c:pt>
              </c:numCache>
            </c:numRef>
          </c:val>
        </c:ser>
        <c:axId val="42124181"/>
        <c:axId val="43573310"/>
      </c:bar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573310"/>
        <c:crosses val="autoZero"/>
        <c:auto val="1"/>
        <c:lblOffset val="100"/>
        <c:tickLblSkip val="1"/>
        <c:noMultiLvlLbl val="0"/>
      </c:catAx>
      <c:valAx>
        <c:axId val="43573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241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265"/>
          <c:w val="0.121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Comparación del Deflactor del PNB, del IPC y del Indice de Fischer</a:t>
            </a:r>
          </a:p>
        </c:rich>
      </c:tx>
      <c:layout>
        <c:manualLayout>
          <c:xMode val="factor"/>
          <c:yMode val="factor"/>
          <c:x val="-0.001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45"/>
          <c:w val="0.951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v>Indices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CHAP2!$AF$17:$AH$17</c:f>
              <c:strCache>
                <c:ptCount val="3"/>
                <c:pt idx="0">
                  <c:v>PNB Deflactor:Índice Paasche</c:v>
                </c:pt>
                <c:pt idx="1">
                  <c:v>IPC:Índice Laspeyres</c:v>
                </c:pt>
                <c:pt idx="2">
                  <c:v>Índice de Fischer</c:v>
                </c:pt>
              </c:strCache>
            </c:strRef>
          </c:cat>
          <c:val>
            <c:numRef>
              <c:f>CHAP2!$AF$16:$AH$16</c:f>
              <c:numCache>
                <c:ptCount val="3"/>
                <c:pt idx="0">
                  <c:v>100.58823529411765</c:v>
                </c:pt>
                <c:pt idx="1">
                  <c:v>101.66666666666667</c:v>
                </c:pt>
                <c:pt idx="2">
                  <c:v>101.12601341017698</c:v>
                </c:pt>
              </c:numCache>
            </c:numRef>
          </c:val>
        </c:ser>
        <c:overlap val="100"/>
        <c:axId val="56615471"/>
        <c:axId val="39777192"/>
      </c:bar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777192"/>
        <c:crossesAt val="0"/>
        <c:auto val="1"/>
        <c:lblOffset val="100"/>
        <c:tickLblSkip val="1"/>
        <c:noMultiLvlLbl val="0"/>
      </c:catAx>
      <c:valAx>
        <c:axId val="3977719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Gasto</a:t>
            </a:r>
          </a:p>
        </c:rich>
      </c:tx>
      <c:layout>
        <c:manualLayout>
          <c:xMode val="factor"/>
          <c:yMode val="factor"/>
          <c:x val="0.025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9825"/>
          <c:w val="0.94225"/>
          <c:h val="0.83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CHAP2!$AF$7</c:f>
              <c:strCache>
                <c:ptCount val="1"/>
                <c:pt idx="0">
                  <c:v>Pan (b)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CHAP2!$AF$8:$AF$10</c:f>
              <c:numCache>
                <c:ptCount val="3"/>
                <c:pt idx="0">
                  <c:v>10000</c:v>
                </c:pt>
                <c:pt idx="1">
                  <c:v>12000</c:v>
                </c:pt>
                <c:pt idx="2">
                  <c:v>10000</c:v>
                </c:pt>
              </c:numCache>
            </c:numRef>
          </c:val>
        </c:ser>
        <c:ser>
          <c:idx val="1"/>
          <c:order val="1"/>
          <c:tx>
            <c:strRef>
              <c:f>CHAP2!$AG$7</c:f>
              <c:strCache>
                <c:ptCount val="1"/>
                <c:pt idx="0">
                  <c:v>Camisas (s)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CHAP2!$AG$8:$AG$10</c:f>
              <c:numCache>
                <c:ptCount val="3"/>
                <c:pt idx="0">
                  <c:v>15000</c:v>
                </c:pt>
                <c:pt idx="1">
                  <c:v>16200</c:v>
                </c:pt>
                <c:pt idx="2">
                  <c:v>18000</c:v>
                </c:pt>
              </c:numCache>
            </c:numRef>
          </c:val>
        </c:ser>
        <c:ser>
          <c:idx val="0"/>
          <c:order val="2"/>
          <c:tx>
            <c:strRef>
              <c:f>CHAP2!$AH$7</c:f>
              <c:strCache>
                <c:ptCount val="1"/>
                <c:pt idx="0">
                  <c:v>Relojes (w)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CHAP2!$AH$8:$AH$10</c:f>
              <c:numCache>
                <c:ptCount val="3"/>
                <c:pt idx="0">
                  <c:v>5000</c:v>
                </c:pt>
                <c:pt idx="1">
                  <c:v>6000</c:v>
                </c:pt>
                <c:pt idx="2">
                  <c:v>6000</c:v>
                </c:pt>
              </c:numCache>
            </c:numRef>
          </c:val>
        </c:ser>
        <c:overlap val="100"/>
        <c:axId val="22450409"/>
        <c:axId val="727090"/>
      </c:bar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de mllones de dólares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040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56"/>
          <c:w val="0.248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Gasto</a:t>
            </a:r>
          </a:p>
        </c:rich>
      </c:tx>
      <c:layout>
        <c:manualLayout>
          <c:xMode val="factor"/>
          <c:yMode val="factor"/>
          <c:x val="0.025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45"/>
          <c:w val="0.95125"/>
          <c:h val="0.844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CHAP2!$AF$7</c:f>
              <c:strCache>
                <c:ptCount val="1"/>
                <c:pt idx="0">
                  <c:v>Pan (b)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CHAP2!$AF$3:$AF$5</c:f>
              <c:numCache>
                <c:ptCount val="3"/>
                <c:pt idx="0">
                  <c:v>0.3333333333333333</c:v>
                </c:pt>
                <c:pt idx="1">
                  <c:v>0.3508771929824561</c:v>
                </c:pt>
                <c:pt idx="2">
                  <c:v>0.29411764705882354</c:v>
                </c:pt>
              </c:numCache>
            </c:numRef>
          </c:val>
        </c:ser>
        <c:ser>
          <c:idx val="1"/>
          <c:order val="1"/>
          <c:tx>
            <c:strRef>
              <c:f>CHAP2!$AG$7</c:f>
              <c:strCache>
                <c:ptCount val="1"/>
                <c:pt idx="0">
                  <c:v>Camisas (s)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CHAP2!$AG$3:$AG$5</c:f>
              <c:numCache>
                <c:ptCount val="3"/>
                <c:pt idx="0">
                  <c:v>0.5</c:v>
                </c:pt>
                <c:pt idx="1">
                  <c:v>0.47368421052631576</c:v>
                </c:pt>
                <c:pt idx="2">
                  <c:v>0.5294117647058824</c:v>
                </c:pt>
              </c:numCache>
            </c:numRef>
          </c:val>
        </c:ser>
        <c:ser>
          <c:idx val="0"/>
          <c:order val="2"/>
          <c:tx>
            <c:strRef>
              <c:f>CHAP2!$AH$7</c:f>
              <c:strCache>
                <c:ptCount val="1"/>
                <c:pt idx="0">
                  <c:v>Relojes (w)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CHAP2!$AH$3:$AH$5</c:f>
              <c:numCache>
                <c:ptCount val="3"/>
                <c:pt idx="0">
                  <c:v>0.16666666666666666</c:v>
                </c:pt>
                <c:pt idx="1">
                  <c:v>0.17543859649122806</c:v>
                </c:pt>
                <c:pt idx="2">
                  <c:v>0.17647058823529413</c:v>
                </c:pt>
              </c:numCache>
            </c:numRef>
          </c:val>
        </c:ser>
        <c:overlap val="100"/>
        <c:axId val="6543811"/>
        <c:axId val="58894300"/>
      </c:bar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Proporción del gasto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8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56"/>
          <c:w val="0.2452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PNB Nominal y PNB Real</a:t>
            </a:r>
          </a:p>
        </c:rich>
      </c:tx>
      <c:layout>
        <c:manualLayout>
          <c:xMode val="factor"/>
          <c:yMode val="factor"/>
          <c:x val="0.057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825"/>
          <c:w val="0.946"/>
          <c:h val="0.83125"/>
        </c:manualLayout>
      </c:layout>
      <c:barChart>
        <c:barDir val="col"/>
        <c:grouping val="stacked"/>
        <c:varyColors val="0"/>
        <c:ser>
          <c:idx val="2"/>
          <c:order val="0"/>
          <c:tx>
            <c:v>Monto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CHAP2!$AJ$8:$AJ$10</c:f>
              <c:strCache>
                <c:ptCount val="3"/>
                <c:pt idx="0">
                  <c:v>PNB0</c:v>
                </c:pt>
                <c:pt idx="1">
                  <c:v>PNB1 nominal</c:v>
                </c:pt>
                <c:pt idx="2">
                  <c:v>PNB1 real</c:v>
                </c:pt>
              </c:strCache>
            </c:strRef>
          </c:cat>
          <c:val>
            <c:numRef>
              <c:f>CHAP2!$AI$8:$AI$10</c:f>
              <c:numCache>
                <c:ptCount val="3"/>
                <c:pt idx="0">
                  <c:v>30000</c:v>
                </c:pt>
                <c:pt idx="1">
                  <c:v>34200</c:v>
                </c:pt>
                <c:pt idx="2">
                  <c:v>34000</c:v>
                </c:pt>
              </c:numCache>
            </c:numRef>
          </c:val>
        </c:ser>
        <c:overlap val="100"/>
        <c:axId val="60286653"/>
        <c:axId val="5708966"/>
      </c:bar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 val="autoZero"/>
        <c:auto val="1"/>
        <c:lblOffset val="100"/>
        <c:tickLblSkip val="1"/>
        <c:noMultiLvlLbl val="0"/>
      </c:catAx>
      <c:valAx>
        <c:axId val="570896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de milones de dólares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25"/>
          <c:y val="0.95275"/>
          <c:w val="0.248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30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5.25390625" style="4" customWidth="1"/>
    <col min="2" max="2" width="10.625" style="4" customWidth="1"/>
    <col min="3" max="3" width="1.625" style="4" customWidth="1"/>
    <col min="4" max="4" width="4.375" style="4" customWidth="1"/>
    <col min="5" max="7" width="9.625" style="4" customWidth="1"/>
    <col min="8" max="8" width="4.25390625" style="4" customWidth="1"/>
    <col min="9" max="9" width="10.625" style="4" customWidth="1"/>
    <col min="10" max="10" width="1.625" style="4" customWidth="1"/>
    <col min="11" max="11" width="4.50390625" style="4" customWidth="1"/>
    <col min="12" max="21" width="9.625" style="4" customWidth="1"/>
    <col min="22" max="22" width="4.125" style="4" customWidth="1"/>
    <col min="23" max="23" width="14.625" style="4" customWidth="1"/>
    <col min="24" max="24" width="8.875" style="4" customWidth="1"/>
    <col min="25" max="25" width="9.125" style="4" customWidth="1"/>
    <col min="26" max="26" width="12.00390625" style="4" customWidth="1"/>
    <col min="27" max="28" width="8.625" style="4" customWidth="1"/>
    <col min="29" max="29" width="9.625" style="4" customWidth="1"/>
    <col min="30" max="30" width="8.75390625" style="4" customWidth="1"/>
    <col min="31" max="31" width="14.875" style="4" bestFit="1" customWidth="1"/>
    <col min="32" max="32" width="18.875" style="4" bestFit="1" customWidth="1"/>
    <col min="33" max="33" width="13.875" style="4" bestFit="1" customWidth="1"/>
    <col min="34" max="34" width="11.875" style="4" bestFit="1" customWidth="1"/>
    <col min="35" max="35" width="11.00390625" style="4" customWidth="1"/>
    <col min="36" max="36" width="13.00390625" style="4" customWidth="1"/>
    <col min="37" max="16384" width="9.625" style="4" customWidth="1"/>
  </cols>
  <sheetData>
    <row r="1" spans="1:26" ht="12.75" thickBot="1">
      <c r="A1" s="3" t="s">
        <v>0</v>
      </c>
      <c r="F1" s="5" t="s">
        <v>177</v>
      </c>
      <c r="J1" s="6"/>
      <c r="N1" s="5"/>
      <c r="O1" s="5"/>
      <c r="T1" s="5"/>
      <c r="W1" s="3" t="s">
        <v>0</v>
      </c>
      <c r="Z1" s="5" t="s">
        <v>177</v>
      </c>
    </row>
    <row r="2" spans="1:36" ht="12.75" thickBot="1">
      <c r="A2" s="5" t="s">
        <v>214</v>
      </c>
      <c r="B2" s="6"/>
      <c r="J2" s="7" t="s">
        <v>2</v>
      </c>
      <c r="K2" s="7" t="s">
        <v>2</v>
      </c>
      <c r="L2" s="5" t="s">
        <v>3</v>
      </c>
      <c r="N2" s="5"/>
      <c r="O2" s="5"/>
      <c r="W2" s="5" t="s">
        <v>4</v>
      </c>
      <c r="AD2" s="7" t="s">
        <v>2</v>
      </c>
      <c r="AF2" s="128" t="s">
        <v>25</v>
      </c>
      <c r="AG2" s="129" t="s">
        <v>209</v>
      </c>
      <c r="AH2" s="129" t="s">
        <v>28</v>
      </c>
      <c r="AI2" s="131" t="s">
        <v>205</v>
      </c>
      <c r="AJ2" s="132" t="s">
        <v>204</v>
      </c>
    </row>
    <row r="3" spans="1:36" ht="12">
      <c r="A3" s="8" t="s">
        <v>5</v>
      </c>
      <c r="B3" s="8" t="s">
        <v>6</v>
      </c>
      <c r="C3" s="6"/>
      <c r="E3" s="8" t="s">
        <v>7</v>
      </c>
      <c r="O3" s="5"/>
      <c r="R3" s="9"/>
      <c r="S3" s="3"/>
      <c r="U3" s="5"/>
      <c r="V3" s="5"/>
      <c r="W3" s="8" t="s">
        <v>5</v>
      </c>
      <c r="X3" s="8"/>
      <c r="Y3" s="158" t="s">
        <v>8</v>
      </c>
      <c r="AF3" s="174">
        <f>(AF8/$AI$8)</f>
        <v>0.3333333333333333</v>
      </c>
      <c r="AG3" s="175">
        <f>(AG8/$AI$8)</f>
        <v>0.5</v>
      </c>
      <c r="AH3" s="175">
        <f>(AH8/$AI$8)</f>
        <v>0.16666666666666666</v>
      </c>
      <c r="AI3" s="174">
        <f>(AI8/$AI$8)</f>
        <v>1</v>
      </c>
      <c r="AJ3" s="165" t="s">
        <v>196</v>
      </c>
    </row>
    <row r="4" spans="1:36" ht="12">
      <c r="A4" s="5" t="s">
        <v>211</v>
      </c>
      <c r="V4" s="5"/>
      <c r="W4" s="8" t="s">
        <v>9</v>
      </c>
      <c r="X4" s="10" t="s">
        <v>10</v>
      </c>
      <c r="Y4" s="11"/>
      <c r="Z4" s="11"/>
      <c r="AA4" s="12" t="s">
        <v>11</v>
      </c>
      <c r="AB4" s="13"/>
      <c r="AC4" s="13"/>
      <c r="AD4" s="14" t="s">
        <v>12</v>
      </c>
      <c r="AF4" s="172">
        <f>(AF9/$AI$9)</f>
        <v>0.3508771929824561</v>
      </c>
      <c r="AG4" s="173">
        <f>(AG9/$AI$9)</f>
        <v>0.47368421052631576</v>
      </c>
      <c r="AH4" s="173">
        <f>(AH9/$AI$9)</f>
        <v>0.17543859649122806</v>
      </c>
      <c r="AI4" s="172">
        <f>(AI9/$AI$9)</f>
        <v>1</v>
      </c>
      <c r="AJ4" s="171" t="s">
        <v>197</v>
      </c>
    </row>
    <row r="5" spans="1:36" ht="12.75" thickBot="1">
      <c r="A5" s="5" t="s">
        <v>13</v>
      </c>
      <c r="N5" s="5"/>
      <c r="O5" s="5"/>
      <c r="P5" s="5"/>
      <c r="Q5" s="5"/>
      <c r="R5" s="5"/>
      <c r="U5" s="5"/>
      <c r="V5" s="5"/>
      <c r="X5" s="15" t="s">
        <v>14</v>
      </c>
      <c r="Y5" s="16" t="s">
        <v>2</v>
      </c>
      <c r="Z5" s="15" t="s">
        <v>15</v>
      </c>
      <c r="AA5" s="17" t="s">
        <v>14</v>
      </c>
      <c r="AB5" s="18" t="s">
        <v>2</v>
      </c>
      <c r="AC5" s="17" t="s">
        <v>16</v>
      </c>
      <c r="AD5" s="19" t="s">
        <v>17</v>
      </c>
      <c r="AF5" s="176">
        <f>(AF10/$AI$10)</f>
        <v>0.29411764705882354</v>
      </c>
      <c r="AG5" s="177">
        <f>(AG10/$AI$10)</f>
        <v>0.5294117647058824</v>
      </c>
      <c r="AH5" s="177">
        <f>(AH10/$AI$10)</f>
        <v>0.17647058823529413</v>
      </c>
      <c r="AI5" s="176">
        <f>(AI10/$AI$10)</f>
        <v>1</v>
      </c>
      <c r="AJ5" s="178" t="s">
        <v>198</v>
      </c>
    </row>
    <row r="6" spans="1:30" ht="12.75" thickBot="1">
      <c r="A6" s="5" t="s">
        <v>18</v>
      </c>
      <c r="O6" s="5"/>
      <c r="P6" s="5"/>
      <c r="Q6" s="5"/>
      <c r="R6" s="5"/>
      <c r="W6" s="3" t="s">
        <v>19</v>
      </c>
      <c r="X6" s="20" t="s">
        <v>20</v>
      </c>
      <c r="Y6" s="20" t="s">
        <v>21</v>
      </c>
      <c r="Z6" s="21" t="s">
        <v>22</v>
      </c>
      <c r="AA6" s="22" t="s">
        <v>20</v>
      </c>
      <c r="AB6" s="22" t="s">
        <v>21</v>
      </c>
      <c r="AC6" s="23" t="s">
        <v>22</v>
      </c>
      <c r="AD6" s="19" t="s">
        <v>23</v>
      </c>
    </row>
    <row r="7" spans="1:36" ht="12.75" thickBot="1">
      <c r="A7" s="5" t="s">
        <v>24</v>
      </c>
      <c r="N7" s="5"/>
      <c r="O7" s="5"/>
      <c r="P7" s="5"/>
      <c r="Q7" s="5"/>
      <c r="R7" s="5"/>
      <c r="W7" s="137" t="s">
        <v>25</v>
      </c>
      <c r="X7" s="138">
        <v>1</v>
      </c>
      <c r="Y7" s="139">
        <v>10000</v>
      </c>
      <c r="Z7" s="139">
        <f>X7*Y7</f>
        <v>10000</v>
      </c>
      <c r="AA7" s="140">
        <f>X7*120%</f>
        <v>1.2</v>
      </c>
      <c r="AB7" s="141">
        <f>Y7*100%</f>
        <v>10000</v>
      </c>
      <c r="AC7" s="141">
        <f>AA7*AB7</f>
        <v>12000</v>
      </c>
      <c r="AD7" s="142">
        <f>AA7/X7</f>
        <v>1.2</v>
      </c>
      <c r="AF7" s="128" t="s">
        <v>25</v>
      </c>
      <c r="AG7" s="129" t="s">
        <v>209</v>
      </c>
      <c r="AH7" s="130" t="s">
        <v>28</v>
      </c>
      <c r="AI7" s="131" t="s">
        <v>203</v>
      </c>
      <c r="AJ7" s="132" t="s">
        <v>204</v>
      </c>
    </row>
    <row r="8" spans="1:36" ht="12">
      <c r="A8" s="5" t="s">
        <v>26</v>
      </c>
      <c r="O8" s="5"/>
      <c r="P8" s="5"/>
      <c r="U8" s="5"/>
      <c r="V8" s="5"/>
      <c r="W8" s="5" t="s">
        <v>209</v>
      </c>
      <c r="X8" s="24">
        <v>15</v>
      </c>
      <c r="Y8" s="25">
        <v>1000</v>
      </c>
      <c r="Z8" s="25">
        <f>X8*Y8</f>
        <v>15000</v>
      </c>
      <c r="AA8" s="26">
        <f>X8*90%</f>
        <v>13.5</v>
      </c>
      <c r="AB8" s="27">
        <f>Y8*120%</f>
        <v>1200</v>
      </c>
      <c r="AC8" s="27">
        <f>AA8*AB8</f>
        <v>16200</v>
      </c>
      <c r="AD8" s="28">
        <f>AA8/X8</f>
        <v>0.9</v>
      </c>
      <c r="AE8" s="160" t="s">
        <v>199</v>
      </c>
      <c r="AF8" s="161">
        <f>$Z7</f>
        <v>10000</v>
      </c>
      <c r="AG8" s="162">
        <f>$Z8</f>
        <v>15000</v>
      </c>
      <c r="AH8" s="163">
        <f>$Z9</f>
        <v>5000</v>
      </c>
      <c r="AI8" s="164">
        <f>SUM(AF8:AH8)</f>
        <v>30000</v>
      </c>
      <c r="AJ8" s="165" t="s">
        <v>196</v>
      </c>
    </row>
    <row r="9" spans="1:36" ht="12">
      <c r="A9" s="5" t="s">
        <v>27</v>
      </c>
      <c r="O9" s="5"/>
      <c r="V9" s="5"/>
      <c r="W9" s="143" t="s">
        <v>28</v>
      </c>
      <c r="X9" s="144">
        <v>10</v>
      </c>
      <c r="Y9" s="145">
        <v>500</v>
      </c>
      <c r="Z9" s="145">
        <f>X9*Y9</f>
        <v>5000</v>
      </c>
      <c r="AA9" s="146">
        <f>X9*100%</f>
        <v>10</v>
      </c>
      <c r="AB9" s="147">
        <f>Y9*120%</f>
        <v>600</v>
      </c>
      <c r="AC9" s="147">
        <f>AA9*AB9</f>
        <v>6000</v>
      </c>
      <c r="AD9" s="148">
        <f>AA9/X9</f>
        <v>1</v>
      </c>
      <c r="AE9" s="166" t="s">
        <v>200</v>
      </c>
      <c r="AF9" s="167">
        <f>$AC7</f>
        <v>12000</v>
      </c>
      <c r="AG9" s="168">
        <f>$AC8</f>
        <v>16200</v>
      </c>
      <c r="AH9" s="169">
        <f>$AC9</f>
        <v>6000</v>
      </c>
      <c r="AI9" s="170">
        <f>SUM(AF9:AH9)</f>
        <v>34200</v>
      </c>
      <c r="AJ9" s="171" t="s">
        <v>197</v>
      </c>
    </row>
    <row r="10" spans="1:36" ht="12.75" thickBot="1">
      <c r="A10" s="5" t="s">
        <v>212</v>
      </c>
      <c r="V10" s="5"/>
      <c r="W10" s="7" t="s">
        <v>2</v>
      </c>
      <c r="X10" s="16" t="s">
        <v>2</v>
      </c>
      <c r="Y10" s="16" t="s">
        <v>2</v>
      </c>
      <c r="Z10" s="16" t="s">
        <v>2</v>
      </c>
      <c r="AA10" s="18" t="s">
        <v>2</v>
      </c>
      <c r="AB10" s="18" t="s">
        <v>2</v>
      </c>
      <c r="AC10" s="18" t="s">
        <v>2</v>
      </c>
      <c r="AD10" s="30" t="s">
        <v>2</v>
      </c>
      <c r="AF10" s="179">
        <f>X7*AB7</f>
        <v>10000</v>
      </c>
      <c r="AG10" s="180">
        <f>X8*AB8</f>
        <v>18000</v>
      </c>
      <c r="AH10" s="181">
        <f>X9*AB9</f>
        <v>6000</v>
      </c>
      <c r="AI10" s="182">
        <f>SUM(AF10:AH10)</f>
        <v>34000</v>
      </c>
      <c r="AJ10" s="178" t="s">
        <v>198</v>
      </c>
    </row>
    <row r="11" spans="1:33" ht="12">
      <c r="A11" s="5" t="s">
        <v>29</v>
      </c>
      <c r="N11" s="5"/>
      <c r="O11" s="5"/>
      <c r="P11" s="5"/>
      <c r="Q11" s="5"/>
      <c r="V11" s="5"/>
      <c r="W11" s="5" t="s">
        <v>30</v>
      </c>
      <c r="X11" s="11"/>
      <c r="Y11" s="120" t="s">
        <v>31</v>
      </c>
      <c r="Z11" s="121">
        <f>SUM(Z7:Z9)</f>
        <v>30000</v>
      </c>
      <c r="AA11" s="13"/>
      <c r="AB11" s="122" t="s">
        <v>32</v>
      </c>
      <c r="AC11" s="123">
        <f>SUM(AC7:AC9)</f>
        <v>34200</v>
      </c>
      <c r="AD11" s="31"/>
      <c r="AF11" s="159" t="s">
        <v>33</v>
      </c>
      <c r="AG11" s="159" t="s">
        <v>34</v>
      </c>
    </row>
    <row r="12" spans="1:30" ht="12">
      <c r="A12" s="5" t="s">
        <v>35</v>
      </c>
      <c r="O12" s="5"/>
      <c r="P12" s="5"/>
      <c r="Q12" s="5"/>
      <c r="T12" s="5"/>
      <c r="V12" s="5"/>
      <c r="W12" s="32" t="s">
        <v>36</v>
      </c>
      <c r="X12" s="32" t="s">
        <v>36</v>
      </c>
      <c r="Y12" s="32" t="s">
        <v>36</v>
      </c>
      <c r="Z12" s="32" t="s">
        <v>36</v>
      </c>
      <c r="AA12" s="32" t="s">
        <v>36</v>
      </c>
      <c r="AB12" s="32" t="s">
        <v>36</v>
      </c>
      <c r="AC12" s="32" t="s">
        <v>36</v>
      </c>
      <c r="AD12" s="32" t="s">
        <v>36</v>
      </c>
    </row>
    <row r="13" spans="1:28" ht="12.75">
      <c r="A13" s="5" t="s">
        <v>37</v>
      </c>
      <c r="N13" s="5"/>
      <c r="O13" s="5"/>
      <c r="P13" s="5"/>
      <c r="Q13" s="5"/>
      <c r="V13" s="5"/>
      <c r="W13" s="124" t="s">
        <v>38</v>
      </c>
      <c r="X13" s="125"/>
      <c r="Y13" s="126">
        <f>100*($AA$7*$Y$7+$AA$8*$Y$8+$AA$9*$Y$9)/$Z$11</f>
        <v>101.66666666666667</v>
      </c>
      <c r="Z13" s="127" t="s">
        <v>175</v>
      </c>
      <c r="AB13" s="33"/>
    </row>
    <row r="14" spans="1:28" ht="12">
      <c r="A14" s="5" t="s">
        <v>39</v>
      </c>
      <c r="P14" s="85" t="str">
        <f ca="1">INDEX($E$84:$I$86,TRUNC(RAND()*2.99)+1,TRUNC(RAND()*4.99)+1)</f>
        <v>TP</v>
      </c>
      <c r="T14" s="5" t="s">
        <v>1</v>
      </c>
      <c r="V14" s="5"/>
      <c r="W14" s="5" t="s">
        <v>201</v>
      </c>
      <c r="AB14" s="33"/>
    </row>
    <row r="15" spans="2:28" ht="12">
      <c r="B15" s="5"/>
      <c r="P15" s="5"/>
      <c r="V15" s="5"/>
      <c r="W15" s="34" t="s">
        <v>40</v>
      </c>
      <c r="AB15" s="33"/>
    </row>
    <row r="16" spans="1:34" ht="15">
      <c r="A16" s="183" t="s">
        <v>213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P16" s="5"/>
      <c r="V16" s="5"/>
      <c r="W16" s="35"/>
      <c r="AB16" s="33"/>
      <c r="AF16" s="155">
        <f>Y17</f>
        <v>100.58823529411765</v>
      </c>
      <c r="AG16" s="156">
        <f>Y13</f>
        <v>101.66666666666667</v>
      </c>
      <c r="AH16" s="157">
        <f>SQRT(AF16*AG16)</f>
        <v>101.12601341017698</v>
      </c>
    </row>
    <row r="17" spans="1:34" ht="12.75">
      <c r="A17" s="36" t="s">
        <v>43</v>
      </c>
      <c r="B17" s="102" t="s">
        <v>44</v>
      </c>
      <c r="C17" s="31"/>
      <c r="D17" s="31"/>
      <c r="E17" s="31"/>
      <c r="F17" s="8" t="s">
        <v>43</v>
      </c>
      <c r="H17" s="13"/>
      <c r="I17" s="104" t="s">
        <v>45</v>
      </c>
      <c r="J17" s="13"/>
      <c r="K17" s="13"/>
      <c r="L17" s="13"/>
      <c r="P17" s="116" t="str">
        <f>$P$14</f>
        <v>TP</v>
      </c>
      <c r="V17" s="5"/>
      <c r="W17" s="124" t="s">
        <v>41</v>
      </c>
      <c r="X17" s="125"/>
      <c r="Y17" s="126">
        <f>100*$AC$11/($AC$7/$AD$7+$AC$8/$AD$8+$AC$9/$AD$9)</f>
        <v>100.58823529411765</v>
      </c>
      <c r="Z17" s="127" t="s">
        <v>173</v>
      </c>
      <c r="AB17" s="33"/>
      <c r="AF17" s="133" t="s">
        <v>206</v>
      </c>
      <c r="AG17" s="134" t="s">
        <v>207</v>
      </c>
      <c r="AH17" s="135" t="s">
        <v>208</v>
      </c>
    </row>
    <row r="18" spans="1:28" ht="12">
      <c r="A18" s="38" t="s">
        <v>48</v>
      </c>
      <c r="B18" s="31"/>
      <c r="C18" s="39" t="s">
        <v>49</v>
      </c>
      <c r="D18" s="38" t="s">
        <v>50</v>
      </c>
      <c r="E18" s="31"/>
      <c r="H18" s="17" t="s">
        <v>48</v>
      </c>
      <c r="I18" s="13"/>
      <c r="J18" s="40" t="s">
        <v>49</v>
      </c>
      <c r="K18" s="17" t="s">
        <v>50</v>
      </c>
      <c r="L18" s="13"/>
      <c r="N18" s="5"/>
      <c r="P18" s="5"/>
      <c r="V18" s="5"/>
      <c r="W18" s="5" t="s">
        <v>202</v>
      </c>
      <c r="AB18" s="33"/>
    </row>
    <row r="19" spans="1:28" ht="12">
      <c r="A19" s="30" t="s">
        <v>2</v>
      </c>
      <c r="B19" s="30" t="s">
        <v>2</v>
      </c>
      <c r="C19" s="39" t="s">
        <v>49</v>
      </c>
      <c r="D19" s="30" t="s">
        <v>2</v>
      </c>
      <c r="E19" s="30" t="s">
        <v>2</v>
      </c>
      <c r="H19" s="18" t="s">
        <v>2</v>
      </c>
      <c r="I19" s="18" t="s">
        <v>2</v>
      </c>
      <c r="J19" s="40" t="s">
        <v>49</v>
      </c>
      <c r="K19" s="18" t="s">
        <v>2</v>
      </c>
      <c r="L19" s="18" t="s">
        <v>2</v>
      </c>
      <c r="P19" s="5"/>
      <c r="V19" s="5"/>
      <c r="W19" s="41" t="s">
        <v>42</v>
      </c>
      <c r="AB19" s="33"/>
    </row>
    <row r="20" spans="1:28" ht="12">
      <c r="A20" s="42" t="s">
        <v>52</v>
      </c>
      <c r="B20" s="43">
        <f>$E$38</f>
        <v>2617</v>
      </c>
      <c r="C20" s="39" t="s">
        <v>49</v>
      </c>
      <c r="D20" s="42" t="s">
        <v>53</v>
      </c>
      <c r="E20" s="43">
        <f>$B$38</f>
        <v>2582</v>
      </c>
      <c r="H20" s="23" t="s">
        <v>53</v>
      </c>
      <c r="I20" s="44">
        <f>$B$38</f>
        <v>2582</v>
      </c>
      <c r="J20" s="40" t="s">
        <v>49</v>
      </c>
      <c r="K20" s="23" t="s">
        <v>52</v>
      </c>
      <c r="L20" s="44">
        <f>$E$38</f>
        <v>2617</v>
      </c>
      <c r="P20" s="5"/>
      <c r="V20" s="5"/>
      <c r="AB20" s="33"/>
    </row>
    <row r="21" spans="1:25" ht="12">
      <c r="A21" s="42" t="s">
        <v>55</v>
      </c>
      <c r="B21" s="43">
        <f>$E$39</f>
        <v>180</v>
      </c>
      <c r="C21" s="39" t="s">
        <v>49</v>
      </c>
      <c r="D21" s="42" t="s">
        <v>56</v>
      </c>
      <c r="E21" s="43">
        <f>$B$39</f>
        <v>1107</v>
      </c>
      <c r="H21" s="23" t="s">
        <v>57</v>
      </c>
      <c r="I21" s="44">
        <f>$G$38</f>
        <v>490</v>
      </c>
      <c r="J21" s="40" t="s">
        <v>49</v>
      </c>
      <c r="K21" s="23" t="s">
        <v>55</v>
      </c>
      <c r="L21" s="44">
        <f>$E$39</f>
        <v>180</v>
      </c>
      <c r="N21" s="5"/>
      <c r="O21" s="5"/>
      <c r="P21" s="5"/>
      <c r="V21" s="5"/>
      <c r="W21" s="8" t="s">
        <v>46</v>
      </c>
      <c r="Y21" s="3" t="s">
        <v>47</v>
      </c>
    </row>
    <row r="22" spans="1:22" ht="12">
      <c r="A22" s="42" t="s">
        <v>59</v>
      </c>
      <c r="B22" s="43">
        <f>$I$39</f>
        <v>673</v>
      </c>
      <c r="C22" s="39" t="s">
        <v>49</v>
      </c>
      <c r="D22" s="42" t="s">
        <v>60</v>
      </c>
      <c r="E22" s="43">
        <f>$B$40</f>
        <v>815</v>
      </c>
      <c r="H22" s="23" t="s">
        <v>61</v>
      </c>
      <c r="I22" s="44">
        <f>$I$38</f>
        <v>129</v>
      </c>
      <c r="J22" s="40" t="s">
        <v>49</v>
      </c>
      <c r="K22" s="23" t="s">
        <v>62</v>
      </c>
      <c r="L22" s="44">
        <f>$E$40</f>
        <v>404</v>
      </c>
      <c r="O22" s="5"/>
      <c r="P22" s="5"/>
      <c r="V22" s="5"/>
    </row>
    <row r="23" spans="1:23" ht="12">
      <c r="A23" s="42" t="s">
        <v>64</v>
      </c>
      <c r="B23" s="43">
        <f>$L$39</f>
        <v>438</v>
      </c>
      <c r="C23" s="39" t="s">
        <v>49</v>
      </c>
      <c r="D23" s="31"/>
      <c r="E23" s="31"/>
      <c r="H23" s="18" t="s">
        <v>36</v>
      </c>
      <c r="I23" s="18" t="s">
        <v>36</v>
      </c>
      <c r="J23" s="40" t="s">
        <v>49</v>
      </c>
      <c r="K23" s="18" t="s">
        <v>36</v>
      </c>
      <c r="L23" s="18" t="s">
        <v>36</v>
      </c>
      <c r="O23" s="5"/>
      <c r="V23" s="5"/>
      <c r="W23" s="5" t="s">
        <v>51</v>
      </c>
    </row>
    <row r="24" spans="1:23" ht="12">
      <c r="A24" s="42" t="s">
        <v>65</v>
      </c>
      <c r="B24" s="43">
        <f>$G$39</f>
        <v>268</v>
      </c>
      <c r="C24" s="39" t="s">
        <v>49</v>
      </c>
      <c r="D24" s="31"/>
      <c r="E24" s="31"/>
      <c r="F24" s="33"/>
      <c r="H24" s="37" t="s">
        <v>66</v>
      </c>
      <c r="I24" s="44">
        <f>SUM(I20:I22)</f>
        <v>3201</v>
      </c>
      <c r="J24" s="40" t="s">
        <v>49</v>
      </c>
      <c r="K24" s="37" t="s">
        <v>66</v>
      </c>
      <c r="L24" s="44">
        <f>SUM(L20:L22)</f>
        <v>3201</v>
      </c>
      <c r="O24" s="5"/>
      <c r="V24" s="5"/>
      <c r="W24" s="5" t="s">
        <v>54</v>
      </c>
    </row>
    <row r="25" spans="1:23" ht="12">
      <c r="A25" s="42" t="s">
        <v>68</v>
      </c>
      <c r="B25" s="43">
        <f>$G$40</f>
        <v>328</v>
      </c>
      <c r="C25" s="39" t="s">
        <v>49</v>
      </c>
      <c r="D25" s="31"/>
      <c r="E25" s="31"/>
      <c r="O25" s="5"/>
      <c r="V25" s="5"/>
      <c r="W25" s="5" t="s">
        <v>58</v>
      </c>
    </row>
    <row r="26" spans="1:23" ht="12">
      <c r="A26" s="30" t="s">
        <v>36</v>
      </c>
      <c r="B26" s="30" t="s">
        <v>36</v>
      </c>
      <c r="C26" s="39" t="s">
        <v>49</v>
      </c>
      <c r="D26" s="30" t="s">
        <v>36</v>
      </c>
      <c r="E26" s="30" t="s">
        <v>36</v>
      </c>
      <c r="H26" s="45"/>
      <c r="I26" s="105" t="s">
        <v>70</v>
      </c>
      <c r="J26" s="45"/>
      <c r="K26" s="45"/>
      <c r="L26" s="45"/>
      <c r="O26" s="5"/>
      <c r="V26" s="5"/>
      <c r="W26" s="5" t="s">
        <v>63</v>
      </c>
    </row>
    <row r="27" spans="1:22" ht="12">
      <c r="A27" s="14" t="s">
        <v>66</v>
      </c>
      <c r="B27" s="43">
        <f>SUM(B20:B25)</f>
        <v>4504</v>
      </c>
      <c r="C27" s="39" t="s">
        <v>49</v>
      </c>
      <c r="D27" s="14" t="s">
        <v>66</v>
      </c>
      <c r="E27" s="43">
        <f>SUM(E20:E25)</f>
        <v>4504</v>
      </c>
      <c r="F27" s="33"/>
      <c r="H27" s="47" t="s">
        <v>48</v>
      </c>
      <c r="I27" s="45"/>
      <c r="J27" s="48" t="s">
        <v>49</v>
      </c>
      <c r="K27" s="47" t="s">
        <v>50</v>
      </c>
      <c r="L27" s="45"/>
      <c r="O27" s="5"/>
      <c r="V27" s="5"/>
    </row>
    <row r="28" spans="1:23" ht="12">
      <c r="A28" s="49"/>
      <c r="B28" s="103" t="s">
        <v>73</v>
      </c>
      <c r="C28" s="49"/>
      <c r="D28" s="49"/>
      <c r="E28" s="49"/>
      <c r="H28" s="51" t="s">
        <v>2</v>
      </c>
      <c r="I28" s="51" t="s">
        <v>2</v>
      </c>
      <c r="J28" s="48" t="s">
        <v>49</v>
      </c>
      <c r="K28" s="51" t="s">
        <v>2</v>
      </c>
      <c r="L28" s="51" t="s">
        <v>2</v>
      </c>
      <c r="O28" s="5"/>
      <c r="V28" s="5"/>
      <c r="W28" s="5" t="s">
        <v>67</v>
      </c>
    </row>
    <row r="29" spans="1:23" ht="12">
      <c r="A29" s="52" t="s">
        <v>2</v>
      </c>
      <c r="B29" s="52" t="s">
        <v>2</v>
      </c>
      <c r="C29" s="53" t="s">
        <v>49</v>
      </c>
      <c r="D29" s="52" t="s">
        <v>2</v>
      </c>
      <c r="E29" s="52" t="s">
        <v>2</v>
      </c>
      <c r="H29" s="54" t="s">
        <v>56</v>
      </c>
      <c r="I29" s="55">
        <f>$B$39</f>
        <v>1107</v>
      </c>
      <c r="J29" s="48" t="s">
        <v>49</v>
      </c>
      <c r="K29" s="54" t="s">
        <v>61</v>
      </c>
      <c r="L29" s="55">
        <f>$I$38</f>
        <v>129</v>
      </c>
      <c r="O29" s="5"/>
      <c r="V29" s="5"/>
      <c r="W29" s="5" t="s">
        <v>69</v>
      </c>
    </row>
    <row r="30" spans="1:23" ht="12">
      <c r="A30" s="56" t="s">
        <v>60</v>
      </c>
      <c r="B30" s="57">
        <f>$B$40</f>
        <v>815</v>
      </c>
      <c r="C30" s="53" t="s">
        <v>49</v>
      </c>
      <c r="D30" s="56" t="s">
        <v>57</v>
      </c>
      <c r="E30" s="57">
        <f>$G$38</f>
        <v>490</v>
      </c>
      <c r="H30" s="58"/>
      <c r="I30" s="45"/>
      <c r="J30" s="48" t="s">
        <v>49</v>
      </c>
      <c r="K30" s="54" t="s">
        <v>59</v>
      </c>
      <c r="L30" s="55">
        <f>$I$39</f>
        <v>673</v>
      </c>
      <c r="O30" s="5"/>
      <c r="V30" s="5"/>
      <c r="W30" s="5" t="s">
        <v>71</v>
      </c>
    </row>
    <row r="31" spans="1:23" ht="12">
      <c r="A31" s="56" t="s">
        <v>62</v>
      </c>
      <c r="B31" s="57">
        <f>$E$40</f>
        <v>404</v>
      </c>
      <c r="C31" s="53" t="s">
        <v>49</v>
      </c>
      <c r="D31" s="56" t="s">
        <v>65</v>
      </c>
      <c r="E31" s="57">
        <f>$G$39</f>
        <v>268</v>
      </c>
      <c r="H31" s="45"/>
      <c r="I31" s="45"/>
      <c r="J31" s="48" t="s">
        <v>49</v>
      </c>
      <c r="K31" s="54" t="s">
        <v>64</v>
      </c>
      <c r="L31" s="55">
        <f>L39</f>
        <v>438</v>
      </c>
      <c r="O31" s="5"/>
      <c r="V31" s="5"/>
      <c r="W31" s="5" t="s">
        <v>72</v>
      </c>
    </row>
    <row r="32" spans="1:22" ht="12">
      <c r="A32" s="56" t="s">
        <v>77</v>
      </c>
      <c r="B32" s="57">
        <f>$I$40</f>
        <v>-133</v>
      </c>
      <c r="C32" s="53" t="s">
        <v>49</v>
      </c>
      <c r="D32" s="56" t="s">
        <v>68</v>
      </c>
      <c r="E32" s="57">
        <f>$G$40</f>
        <v>328</v>
      </c>
      <c r="H32" s="45"/>
      <c r="I32" s="45"/>
      <c r="J32" s="48" t="s">
        <v>49</v>
      </c>
      <c r="K32" s="54" t="s">
        <v>77</v>
      </c>
      <c r="L32" s="55">
        <f>$I$40</f>
        <v>-133</v>
      </c>
      <c r="O32" s="5"/>
      <c r="V32" s="5"/>
    </row>
    <row r="33" spans="1:23" ht="12">
      <c r="A33" s="52" t="s">
        <v>36</v>
      </c>
      <c r="B33" s="52" t="s">
        <v>36</v>
      </c>
      <c r="C33" s="53" t="s">
        <v>49</v>
      </c>
      <c r="D33" s="52" t="s">
        <v>36</v>
      </c>
      <c r="E33" s="52" t="s">
        <v>36</v>
      </c>
      <c r="F33" s="33"/>
      <c r="H33" s="51" t="s">
        <v>36</v>
      </c>
      <c r="I33" s="51" t="s">
        <v>36</v>
      </c>
      <c r="J33" s="48" t="s">
        <v>49</v>
      </c>
      <c r="K33" s="51" t="s">
        <v>36</v>
      </c>
      <c r="L33" s="51" t="s">
        <v>36</v>
      </c>
      <c r="O33" s="5"/>
      <c r="V33" s="5"/>
      <c r="W33" s="5" t="s">
        <v>74</v>
      </c>
    </row>
    <row r="34" spans="1:23" ht="12">
      <c r="A34" s="50" t="s">
        <v>66</v>
      </c>
      <c r="B34" s="57">
        <f>SUM(B30:B32)</f>
        <v>1086</v>
      </c>
      <c r="C34" s="53" t="s">
        <v>49</v>
      </c>
      <c r="D34" s="50" t="s">
        <v>66</v>
      </c>
      <c r="E34" s="57">
        <f>SUM(E30:E32)</f>
        <v>1086</v>
      </c>
      <c r="F34" s="33"/>
      <c r="H34" s="46" t="s">
        <v>66</v>
      </c>
      <c r="I34" s="55">
        <f>SUM(I29:I32)</f>
        <v>1107</v>
      </c>
      <c r="J34" s="48" t="s">
        <v>49</v>
      </c>
      <c r="K34" s="46" t="s">
        <v>66</v>
      </c>
      <c r="L34" s="55">
        <f>SUM(L29:L32)</f>
        <v>1107</v>
      </c>
      <c r="O34" s="5"/>
      <c r="V34" s="5"/>
      <c r="W34" s="5" t="s">
        <v>75</v>
      </c>
    </row>
    <row r="35" spans="1:23" ht="15.75" customHeight="1">
      <c r="A35" s="8" t="s">
        <v>5</v>
      </c>
      <c r="B35" s="8" t="s">
        <v>43</v>
      </c>
      <c r="C35" s="8" t="s">
        <v>80</v>
      </c>
      <c r="D35" s="106" t="s">
        <v>81</v>
      </c>
      <c r="J35" s="8" t="s">
        <v>82</v>
      </c>
      <c r="O35" s="5"/>
      <c r="V35" s="5"/>
      <c r="W35" s="5" t="s">
        <v>76</v>
      </c>
    </row>
    <row r="36" spans="1:23" ht="12">
      <c r="A36" s="107" t="s">
        <v>83</v>
      </c>
      <c r="B36" s="60"/>
      <c r="C36" s="110" t="s">
        <v>84</v>
      </c>
      <c r="D36" s="45"/>
      <c r="E36" s="45"/>
      <c r="F36" s="61"/>
      <c r="G36" s="112" t="s">
        <v>85</v>
      </c>
      <c r="H36" s="113" t="s">
        <v>86</v>
      </c>
      <c r="I36" s="64"/>
      <c r="J36" s="65"/>
      <c r="K36" s="65"/>
      <c r="L36" s="65"/>
      <c r="O36" s="5"/>
      <c r="V36" s="5"/>
      <c r="W36" s="5" t="s">
        <v>78</v>
      </c>
    </row>
    <row r="37" spans="1:23" ht="12">
      <c r="A37" s="108" t="s">
        <v>2</v>
      </c>
      <c r="B37" s="66" t="s">
        <v>2</v>
      </c>
      <c r="C37" s="51" t="s">
        <v>2</v>
      </c>
      <c r="D37" s="51" t="s">
        <v>2</v>
      </c>
      <c r="E37" s="51" t="s">
        <v>2</v>
      </c>
      <c r="F37" s="67" t="s">
        <v>2</v>
      </c>
      <c r="G37" s="67" t="s">
        <v>2</v>
      </c>
      <c r="H37" s="68" t="s">
        <v>2</v>
      </c>
      <c r="I37" s="68" t="s">
        <v>2</v>
      </c>
      <c r="J37" s="69" t="s">
        <v>2</v>
      </c>
      <c r="K37" s="69" t="s">
        <v>2</v>
      </c>
      <c r="L37" s="70" t="s">
        <v>3</v>
      </c>
      <c r="O37" s="5"/>
      <c r="V37" s="5"/>
      <c r="W37" s="5" t="s">
        <v>79</v>
      </c>
    </row>
    <row r="38" spans="1:22" ht="12">
      <c r="A38" s="109" t="s">
        <v>87</v>
      </c>
      <c r="B38" s="72">
        <v>2582</v>
      </c>
      <c r="C38" s="47" t="s">
        <v>88</v>
      </c>
      <c r="D38" s="111"/>
      <c r="E38" s="58">
        <v>2617</v>
      </c>
      <c r="F38" s="112" t="s">
        <v>89</v>
      </c>
      <c r="G38" s="73">
        <v>490</v>
      </c>
      <c r="H38" s="113" t="s">
        <v>90</v>
      </c>
      <c r="I38" s="74">
        <v>129</v>
      </c>
      <c r="J38" s="65"/>
      <c r="K38" s="114"/>
      <c r="L38" s="65"/>
      <c r="O38" s="5"/>
      <c r="V38" s="5"/>
    </row>
    <row r="39" spans="1:24" ht="12">
      <c r="A39" s="109" t="s">
        <v>91</v>
      </c>
      <c r="B39" s="72">
        <v>1107</v>
      </c>
      <c r="C39" s="47" t="s">
        <v>92</v>
      </c>
      <c r="D39" s="111"/>
      <c r="E39" s="58">
        <v>180</v>
      </c>
      <c r="F39" s="112" t="s">
        <v>93</v>
      </c>
      <c r="G39" s="73">
        <v>268</v>
      </c>
      <c r="H39" s="113" t="s">
        <v>94</v>
      </c>
      <c r="I39" s="74">
        <v>673</v>
      </c>
      <c r="J39" s="65"/>
      <c r="K39" s="115" t="s">
        <v>95</v>
      </c>
      <c r="L39" s="75">
        <v>438</v>
      </c>
      <c r="O39" s="5"/>
      <c r="V39" s="5"/>
      <c r="W39" s="149">
        <v>1</v>
      </c>
      <c r="X39" s="152">
        <v>10000</v>
      </c>
    </row>
    <row r="40" spans="1:24" ht="12">
      <c r="A40" s="109" t="s">
        <v>96</v>
      </c>
      <c r="B40" s="72">
        <v>815</v>
      </c>
      <c r="C40" s="47" t="s">
        <v>97</v>
      </c>
      <c r="D40" s="111"/>
      <c r="E40" s="58">
        <v>404</v>
      </c>
      <c r="F40" s="112" t="s">
        <v>98</v>
      </c>
      <c r="G40" s="73">
        <v>328</v>
      </c>
      <c r="H40" s="113" t="s">
        <v>99</v>
      </c>
      <c r="I40" s="74">
        <v>-133</v>
      </c>
      <c r="J40" s="65"/>
      <c r="K40" s="114"/>
      <c r="L40" s="65"/>
      <c r="O40" s="5"/>
      <c r="V40" s="5"/>
      <c r="W40" s="150">
        <v>15</v>
      </c>
      <c r="X40" s="153">
        <v>1000</v>
      </c>
    </row>
    <row r="41" spans="1:24" ht="12">
      <c r="A41" s="108" t="s">
        <v>36</v>
      </c>
      <c r="B41" s="66" t="s">
        <v>36</v>
      </c>
      <c r="C41" s="51" t="s">
        <v>36</v>
      </c>
      <c r="D41" s="51" t="s">
        <v>36</v>
      </c>
      <c r="E41" s="51" t="s">
        <v>36</v>
      </c>
      <c r="F41" s="67" t="s">
        <v>36</v>
      </c>
      <c r="G41" s="67" t="s">
        <v>36</v>
      </c>
      <c r="H41" s="68" t="s">
        <v>36</v>
      </c>
      <c r="I41" s="68" t="s">
        <v>36</v>
      </c>
      <c r="J41" s="69" t="s">
        <v>36</v>
      </c>
      <c r="K41" s="69" t="s">
        <v>36</v>
      </c>
      <c r="L41" s="70" t="s">
        <v>100</v>
      </c>
      <c r="O41" s="5"/>
      <c r="V41" s="5"/>
      <c r="W41" s="151">
        <v>10</v>
      </c>
      <c r="X41" s="154">
        <v>500</v>
      </c>
    </row>
    <row r="42" spans="1:22" ht="12">
      <c r="A42" s="109" t="s">
        <v>66</v>
      </c>
      <c r="B42" s="77">
        <f>SUM(B38:B40)</f>
        <v>4504</v>
      </c>
      <c r="C42" s="45"/>
      <c r="D42" s="45"/>
      <c r="E42" s="55">
        <f>SUM(E38:E40)</f>
        <v>3201</v>
      </c>
      <c r="F42" s="61"/>
      <c r="G42" s="78">
        <f>SUM(G38:G40)</f>
        <v>1086</v>
      </c>
      <c r="H42" s="64"/>
      <c r="I42" s="79">
        <f>SUM(I38:I40)+L39</f>
        <v>1107</v>
      </c>
      <c r="J42" s="65"/>
      <c r="K42" s="65"/>
      <c r="L42" s="65"/>
      <c r="O42" s="5"/>
      <c r="V42" s="5"/>
    </row>
    <row r="43" spans="1:26" ht="12">
      <c r="A43" s="32" t="s">
        <v>36</v>
      </c>
      <c r="B43" s="32" t="s">
        <v>36</v>
      </c>
      <c r="C43" s="32" t="s">
        <v>36</v>
      </c>
      <c r="D43" s="32" t="s">
        <v>36</v>
      </c>
      <c r="E43" s="32" t="s">
        <v>36</v>
      </c>
      <c r="F43" s="32" t="s">
        <v>36</v>
      </c>
      <c r="G43" s="32" t="s">
        <v>36</v>
      </c>
      <c r="H43" s="32" t="s">
        <v>36</v>
      </c>
      <c r="I43" s="32" t="s">
        <v>36</v>
      </c>
      <c r="J43" s="32" t="s">
        <v>36</v>
      </c>
      <c r="K43" s="32" t="s">
        <v>36</v>
      </c>
      <c r="L43" s="3" t="s">
        <v>100</v>
      </c>
      <c r="O43" s="5"/>
      <c r="V43" s="5"/>
      <c r="X43" s="80"/>
      <c r="Y43" s="76"/>
      <c r="Z43" s="81"/>
    </row>
    <row r="44" spans="2:26" ht="12">
      <c r="B44" s="2" t="s">
        <v>101</v>
      </c>
      <c r="C44" s="1"/>
      <c r="D44" s="2" t="s">
        <v>105</v>
      </c>
      <c r="E44" s="1"/>
      <c r="F44" s="2" t="s">
        <v>183</v>
      </c>
      <c r="G44" s="1"/>
      <c r="H44" s="2" t="s">
        <v>186</v>
      </c>
      <c r="I44" s="1"/>
      <c r="J44" s="1"/>
      <c r="K44" s="2" t="s">
        <v>187</v>
      </c>
      <c r="L44" s="1"/>
      <c r="M44" s="1"/>
      <c r="O44" s="5"/>
      <c r="V44" s="5"/>
      <c r="X44" s="80"/>
      <c r="Y44" s="76"/>
      <c r="Z44" s="81"/>
    </row>
    <row r="45" spans="2:26" ht="12">
      <c r="B45" s="2" t="s">
        <v>210</v>
      </c>
      <c r="C45" s="1"/>
      <c r="D45" s="2" t="s">
        <v>106</v>
      </c>
      <c r="E45" s="1"/>
      <c r="F45" s="2" t="s">
        <v>185</v>
      </c>
      <c r="G45" s="1"/>
      <c r="H45" s="2" t="s">
        <v>104</v>
      </c>
      <c r="I45" s="1"/>
      <c r="J45" s="1"/>
      <c r="K45" s="1"/>
      <c r="L45" s="1"/>
      <c r="M45" s="1"/>
      <c r="O45" s="5"/>
      <c r="V45" s="5"/>
      <c r="X45" s="80"/>
      <c r="Y45" s="76"/>
      <c r="Z45" s="81"/>
    </row>
    <row r="46" spans="2:22" ht="12">
      <c r="B46" s="2" t="s">
        <v>103</v>
      </c>
      <c r="C46" s="1"/>
      <c r="D46" s="2" t="s">
        <v>102</v>
      </c>
      <c r="E46" s="1"/>
      <c r="F46" s="2" t="s">
        <v>182</v>
      </c>
      <c r="G46" s="1"/>
      <c r="H46" s="2" t="s">
        <v>184</v>
      </c>
      <c r="I46" s="1"/>
      <c r="J46" s="1"/>
      <c r="K46" s="1"/>
      <c r="L46" s="1"/>
      <c r="M46" s="1"/>
      <c r="O46" s="5"/>
      <c r="V46" s="5"/>
    </row>
    <row r="47" ht="12">
      <c r="O47" s="5"/>
    </row>
    <row r="48" ht="12">
      <c r="O48" s="5"/>
    </row>
    <row r="49" spans="1:15" ht="12">
      <c r="A49" s="33"/>
      <c r="O49" s="5"/>
    </row>
    <row r="50" spans="1:15" ht="12">
      <c r="A50" s="8" t="s">
        <v>107</v>
      </c>
      <c r="B50" s="8" t="s">
        <v>43</v>
      </c>
      <c r="E50" s="101" t="s">
        <v>108</v>
      </c>
      <c r="O50" s="5"/>
    </row>
    <row r="51" spans="2:22" ht="12">
      <c r="B51" s="98" t="s">
        <v>109</v>
      </c>
      <c r="C51" s="99"/>
      <c r="D51" s="99"/>
      <c r="E51" s="99"/>
      <c r="F51" s="99"/>
      <c r="G51" s="99"/>
      <c r="H51" s="99"/>
      <c r="I51" s="99"/>
      <c r="J51" s="99"/>
      <c r="K51" s="99"/>
      <c r="L51" s="100">
        <f>$B$38+$B$39+$B$40</f>
        <v>4504</v>
      </c>
      <c r="O51" s="5"/>
      <c r="U51" s="5"/>
      <c r="V51" s="5"/>
    </row>
    <row r="52" spans="2:22" ht="12">
      <c r="B52" s="97" t="s">
        <v>110</v>
      </c>
      <c r="I52" s="29">
        <f>L39</f>
        <v>438</v>
      </c>
      <c r="O52" s="5"/>
      <c r="V52" s="5"/>
    </row>
    <row r="53" spans="2:22" ht="12">
      <c r="B53" s="98" t="s">
        <v>111</v>
      </c>
      <c r="C53" s="99"/>
      <c r="D53" s="99"/>
      <c r="E53" s="99"/>
      <c r="F53" s="99"/>
      <c r="G53" s="99"/>
      <c r="H53" s="99"/>
      <c r="I53" s="99"/>
      <c r="J53" s="99"/>
      <c r="K53" s="99"/>
      <c r="L53" s="100">
        <f>$L$51-$L$39</f>
        <v>4066</v>
      </c>
      <c r="O53" s="5"/>
      <c r="U53" s="5"/>
      <c r="V53" s="5"/>
    </row>
    <row r="54" spans="2:22" ht="12">
      <c r="B54" s="97" t="s">
        <v>112</v>
      </c>
      <c r="I54" s="29">
        <f>$G$40</f>
        <v>328</v>
      </c>
      <c r="O54" s="5"/>
      <c r="V54" s="5"/>
    </row>
    <row r="55" spans="2:22" ht="12">
      <c r="B55" s="97" t="s">
        <v>192</v>
      </c>
      <c r="I55" s="29"/>
      <c r="O55" s="5"/>
      <c r="V55" s="5"/>
    </row>
    <row r="56" spans="2:15" ht="12">
      <c r="B56" s="98" t="s">
        <v>191</v>
      </c>
      <c r="C56" s="99"/>
      <c r="D56" s="99"/>
      <c r="E56" s="99"/>
      <c r="F56" s="99"/>
      <c r="G56" s="99"/>
      <c r="H56" s="99"/>
      <c r="I56" s="99"/>
      <c r="J56" s="99"/>
      <c r="K56" s="99"/>
      <c r="L56" s="100">
        <f>$L$53-$G$40</f>
        <v>3738</v>
      </c>
      <c r="O56" s="5"/>
    </row>
    <row r="57" spans="2:22" ht="12">
      <c r="B57" s="97" t="s">
        <v>189</v>
      </c>
      <c r="H57" s="33"/>
      <c r="I57" s="29">
        <f>$E$39+$G$39+$I$39</f>
        <v>1121</v>
      </c>
      <c r="O57" s="5"/>
      <c r="U57" s="5"/>
      <c r="V57" s="5"/>
    </row>
    <row r="58" spans="2:22" ht="12">
      <c r="B58" s="97" t="s">
        <v>188</v>
      </c>
      <c r="H58" s="33"/>
      <c r="I58" s="29"/>
      <c r="O58" s="5"/>
      <c r="U58" s="5"/>
      <c r="V58" s="5"/>
    </row>
    <row r="59" spans="2:22" ht="12">
      <c r="B59" s="97" t="s">
        <v>113</v>
      </c>
      <c r="G59" s="33"/>
      <c r="I59" s="29">
        <f>$E$40</f>
        <v>404</v>
      </c>
      <c r="O59" s="5"/>
      <c r="V59" s="5"/>
    </row>
    <row r="60" spans="2:22" ht="12">
      <c r="B60" s="97" t="s">
        <v>190</v>
      </c>
      <c r="G60" s="33"/>
      <c r="I60" s="29"/>
      <c r="O60" s="5"/>
      <c r="V60" s="5"/>
    </row>
    <row r="61" spans="2:22" ht="12">
      <c r="B61" s="97" t="s">
        <v>114</v>
      </c>
      <c r="I61" s="29">
        <f>$E$39</f>
        <v>180</v>
      </c>
      <c r="M61" s="82">
        <f>L51</f>
        <v>4504</v>
      </c>
      <c r="O61" s="5"/>
      <c r="V61" s="5"/>
    </row>
    <row r="62" spans="2:22" ht="12">
      <c r="B62" s="98" t="s">
        <v>115</v>
      </c>
      <c r="C62" s="99"/>
      <c r="D62" s="99"/>
      <c r="E62" s="99"/>
      <c r="F62" s="99"/>
      <c r="G62" s="99"/>
      <c r="H62" s="99"/>
      <c r="I62" s="99"/>
      <c r="J62" s="99"/>
      <c r="K62" s="99"/>
      <c r="L62" s="100">
        <f>$L$56-($E$39+$G$39+$I$39)+$E$40+$E$39</f>
        <v>3201</v>
      </c>
      <c r="M62" s="83">
        <f>L53</f>
        <v>4066</v>
      </c>
      <c r="O62" s="5"/>
      <c r="V62" s="5"/>
    </row>
    <row r="63" spans="2:15" ht="12">
      <c r="B63" s="97" t="s">
        <v>116</v>
      </c>
      <c r="I63" s="29">
        <f>$G$38</f>
        <v>490</v>
      </c>
      <c r="M63" s="83">
        <f>L56</f>
        <v>3738</v>
      </c>
      <c r="O63" s="5"/>
    </row>
    <row r="64" spans="2:22" ht="12">
      <c r="B64" s="98" t="s">
        <v>117</v>
      </c>
      <c r="C64" s="99"/>
      <c r="D64" s="99"/>
      <c r="E64" s="99"/>
      <c r="F64" s="99"/>
      <c r="G64" s="99"/>
      <c r="H64" s="99"/>
      <c r="I64" s="99"/>
      <c r="J64" s="99"/>
      <c r="K64" s="99"/>
      <c r="L64" s="100">
        <f>$L$62-$G$38</f>
        <v>2711</v>
      </c>
      <c r="M64" s="83">
        <f>L62</f>
        <v>3201</v>
      </c>
      <c r="O64" s="5"/>
      <c r="U64" s="5"/>
      <c r="V64" s="5"/>
    </row>
    <row r="65" spans="2:22" ht="12">
      <c r="B65" s="97" t="s">
        <v>193</v>
      </c>
      <c r="I65" s="29">
        <f>$I$38</f>
        <v>129</v>
      </c>
      <c r="M65" s="83">
        <f>L64</f>
        <v>2711</v>
      </c>
      <c r="N65" s="83">
        <f>$B$38+$B$39+$B$40</f>
        <v>4504</v>
      </c>
      <c r="O65" s="5"/>
      <c r="V65" s="5"/>
    </row>
    <row r="66" spans="2:22" ht="12">
      <c r="B66" s="98" t="s">
        <v>194</v>
      </c>
      <c r="C66" s="99"/>
      <c r="D66" s="99"/>
      <c r="E66" s="99"/>
      <c r="F66" s="99"/>
      <c r="G66" s="99"/>
      <c r="H66" s="99"/>
      <c r="I66" s="99"/>
      <c r="J66" s="99"/>
      <c r="K66" s="99"/>
      <c r="L66" s="100">
        <f>$L$64-$I$38</f>
        <v>2582</v>
      </c>
      <c r="M66" s="83">
        <f>L66</f>
        <v>2582</v>
      </c>
      <c r="N66" s="83">
        <f>$L$51-$L$39</f>
        <v>4066</v>
      </c>
      <c r="O66" s="5"/>
      <c r="V66" s="5"/>
    </row>
    <row r="67" spans="1:15" ht="12">
      <c r="A67" s="7" t="s">
        <v>36</v>
      </c>
      <c r="B67" s="7" t="s">
        <v>36</v>
      </c>
      <c r="C67" s="7" t="s">
        <v>36</v>
      </c>
      <c r="D67" s="7" t="s">
        <v>36</v>
      </c>
      <c r="E67" s="7" t="s">
        <v>36</v>
      </c>
      <c r="F67" s="7" t="s">
        <v>36</v>
      </c>
      <c r="G67" s="7" t="s">
        <v>36</v>
      </c>
      <c r="H67" s="7" t="s">
        <v>36</v>
      </c>
      <c r="I67" s="7" t="s">
        <v>36</v>
      </c>
      <c r="J67" s="7" t="s">
        <v>36</v>
      </c>
      <c r="K67" s="7" t="s">
        <v>36</v>
      </c>
      <c r="L67" s="5" t="s">
        <v>118</v>
      </c>
      <c r="M67" s="84"/>
      <c r="N67" s="83">
        <f>$L$53-$G$40</f>
        <v>3738</v>
      </c>
      <c r="O67" s="5"/>
    </row>
    <row r="68" spans="1:22" ht="12">
      <c r="A68" s="33"/>
      <c r="M68" s="84"/>
      <c r="N68" s="83">
        <f>$L$56-($E$39+$G$39+$I$39)+$E$40+$E$39</f>
        <v>3201</v>
      </c>
      <c r="O68" s="5"/>
      <c r="U68" s="5"/>
      <c r="V68" s="5"/>
    </row>
    <row r="69" spans="1:22" ht="12">
      <c r="A69" s="8" t="s">
        <v>119</v>
      </c>
      <c r="M69" s="84"/>
      <c r="N69" s="83">
        <f>$L$62-$G$38</f>
        <v>2711</v>
      </c>
      <c r="O69" s="5"/>
      <c r="V69" s="5"/>
    </row>
    <row r="70" spans="1:15" ht="12">
      <c r="A70" s="5" t="s">
        <v>120</v>
      </c>
      <c r="N70" s="83">
        <f>$L$64-$I$38</f>
        <v>2582</v>
      </c>
      <c r="O70" s="5"/>
    </row>
    <row r="71" spans="14:15" ht="12">
      <c r="N71" s="84"/>
      <c r="O71" s="5"/>
    </row>
    <row r="72" spans="1:22" ht="12">
      <c r="A72" s="59" t="s">
        <v>83</v>
      </c>
      <c r="B72" s="60"/>
      <c r="C72" s="47" t="s">
        <v>84</v>
      </c>
      <c r="D72" s="45"/>
      <c r="E72" s="45"/>
      <c r="F72" s="61"/>
      <c r="G72" s="62" t="s">
        <v>85</v>
      </c>
      <c r="H72" s="63" t="s">
        <v>86</v>
      </c>
      <c r="I72" s="64"/>
      <c r="J72" s="65"/>
      <c r="K72" s="65"/>
      <c r="L72" s="65"/>
      <c r="N72" s="84"/>
      <c r="O72" s="5"/>
      <c r="U72" s="5"/>
      <c r="V72" s="5"/>
    </row>
    <row r="73" spans="1:22" ht="12">
      <c r="A73" s="66" t="s">
        <v>2</v>
      </c>
      <c r="B73" s="66" t="s">
        <v>2</v>
      </c>
      <c r="C73" s="51" t="s">
        <v>2</v>
      </c>
      <c r="D73" s="51" t="s">
        <v>2</v>
      </c>
      <c r="E73" s="51" t="s">
        <v>2</v>
      </c>
      <c r="F73" s="67" t="s">
        <v>2</v>
      </c>
      <c r="G73" s="67" t="s">
        <v>2</v>
      </c>
      <c r="H73" s="68" t="s">
        <v>2</v>
      </c>
      <c r="I73" s="68" t="s">
        <v>2</v>
      </c>
      <c r="J73" s="69" t="s">
        <v>2</v>
      </c>
      <c r="K73" s="69" t="s">
        <v>2</v>
      </c>
      <c r="L73" s="69" t="s">
        <v>2</v>
      </c>
      <c r="N73" s="84"/>
      <c r="V73" s="5"/>
    </row>
    <row r="74" spans="1:12" ht="12">
      <c r="A74" s="71" t="s">
        <v>87</v>
      </c>
      <c r="B74" s="72">
        <v>2582</v>
      </c>
      <c r="C74" s="47" t="s">
        <v>88</v>
      </c>
      <c r="D74" s="45"/>
      <c r="E74" s="58">
        <v>2617</v>
      </c>
      <c r="F74" s="62" t="s">
        <v>89</v>
      </c>
      <c r="G74" s="73">
        <v>490</v>
      </c>
      <c r="H74" s="63" t="s">
        <v>90</v>
      </c>
      <c r="I74" s="74">
        <v>129</v>
      </c>
      <c r="J74" s="65"/>
      <c r="K74" s="65"/>
      <c r="L74" s="65"/>
    </row>
    <row r="75" spans="1:12" ht="12">
      <c r="A75" s="71" t="s">
        <v>91</v>
      </c>
      <c r="B75" s="72">
        <v>1107</v>
      </c>
      <c r="C75" s="47" t="s">
        <v>92</v>
      </c>
      <c r="D75" s="45"/>
      <c r="E75" s="58">
        <v>180</v>
      </c>
      <c r="F75" s="62" t="s">
        <v>93</v>
      </c>
      <c r="G75" s="73">
        <v>268</v>
      </c>
      <c r="H75" s="63" t="s">
        <v>94</v>
      </c>
      <c r="I75" s="74">
        <v>673</v>
      </c>
      <c r="J75" s="65"/>
      <c r="K75" s="70" t="s">
        <v>95</v>
      </c>
      <c r="L75" s="75">
        <v>438</v>
      </c>
    </row>
    <row r="76" spans="1:22" ht="12">
      <c r="A76" s="71" t="s">
        <v>96</v>
      </c>
      <c r="B76" s="72">
        <v>815</v>
      </c>
      <c r="C76" s="47" t="s">
        <v>97</v>
      </c>
      <c r="D76" s="45"/>
      <c r="E76" s="58">
        <v>404</v>
      </c>
      <c r="F76" s="62" t="s">
        <v>98</v>
      </c>
      <c r="G76" s="73">
        <v>328</v>
      </c>
      <c r="H76" s="63" t="s">
        <v>99</v>
      </c>
      <c r="I76" s="74">
        <v>-133</v>
      </c>
      <c r="J76" s="65"/>
      <c r="K76" s="65"/>
      <c r="L76" s="65"/>
      <c r="U76" s="5"/>
      <c r="V76" s="5"/>
    </row>
    <row r="77" spans="1:22" ht="12">
      <c r="A77" s="66" t="s">
        <v>36</v>
      </c>
      <c r="B77" s="66" t="s">
        <v>36</v>
      </c>
      <c r="C77" s="51" t="s">
        <v>36</v>
      </c>
      <c r="D77" s="51" t="s">
        <v>36</v>
      </c>
      <c r="E77" s="51" t="s">
        <v>36</v>
      </c>
      <c r="F77" s="67" t="s">
        <v>36</v>
      </c>
      <c r="G77" s="67" t="s">
        <v>36</v>
      </c>
      <c r="H77" s="68" t="s">
        <v>36</v>
      </c>
      <c r="I77" s="68" t="s">
        <v>36</v>
      </c>
      <c r="J77" s="69" t="s">
        <v>36</v>
      </c>
      <c r="K77" s="69" t="s">
        <v>36</v>
      </c>
      <c r="L77" s="69" t="s">
        <v>36</v>
      </c>
      <c r="V77" s="5"/>
    </row>
    <row r="78" spans="1:12" ht="12">
      <c r="A78" s="71" t="s">
        <v>66</v>
      </c>
      <c r="B78" s="77">
        <f>SUM(B74:B76)</f>
        <v>4504</v>
      </c>
      <c r="C78" s="45"/>
      <c r="D78" s="45"/>
      <c r="E78" s="55">
        <f>SUM(E74:E76)</f>
        <v>3201</v>
      </c>
      <c r="F78" s="61"/>
      <c r="G78" s="78">
        <f>SUM(G74:G76)</f>
        <v>1086</v>
      </c>
      <c r="H78" s="64"/>
      <c r="I78" s="79">
        <f>SUM(I74:I76)+L75</f>
        <v>1107</v>
      </c>
      <c r="J78" s="65"/>
      <c r="K78" s="65"/>
      <c r="L78" s="65"/>
    </row>
    <row r="79" spans="1:12" ht="12">
      <c r="A79" s="7" t="s">
        <v>2</v>
      </c>
      <c r="B79" s="7" t="s">
        <v>2</v>
      </c>
      <c r="C79" s="7" t="s">
        <v>2</v>
      </c>
      <c r="D79" s="7" t="s">
        <v>2</v>
      </c>
      <c r="E79" s="7" t="s">
        <v>2</v>
      </c>
      <c r="F79" s="7" t="s">
        <v>2</v>
      </c>
      <c r="G79" s="7" t="s">
        <v>2</v>
      </c>
      <c r="H79" s="7" t="s">
        <v>2</v>
      </c>
      <c r="I79" s="7" t="s">
        <v>2</v>
      </c>
      <c r="J79" s="7" t="s">
        <v>2</v>
      </c>
      <c r="K79" s="7" t="s">
        <v>2</v>
      </c>
      <c r="L79" s="7" t="s">
        <v>2</v>
      </c>
    </row>
    <row r="80" spans="9:22" ht="12">
      <c r="I80" s="33"/>
      <c r="N80" s="5"/>
      <c r="U80" s="5"/>
      <c r="V80" s="5"/>
    </row>
    <row r="81" ht="12">
      <c r="V81" s="5"/>
    </row>
    <row r="82" spans="5:9" ht="12">
      <c r="E82" s="5" t="s">
        <v>127</v>
      </c>
      <c r="G82" s="118">
        <f ca="1">ROUND(INDIRECT(P14)*(0.8+RAND()*0.4),0)</f>
        <v>476</v>
      </c>
      <c r="H82" s="119"/>
      <c r="I82" s="118" t="str">
        <f>P14</f>
        <v>TP</v>
      </c>
    </row>
    <row r="83" spans="15:19" ht="12">
      <c r="O83" s="5"/>
      <c r="P83" s="5"/>
      <c r="Q83" s="5"/>
      <c r="R83" s="5"/>
      <c r="S83" s="5"/>
    </row>
    <row r="84" spans="5:22" ht="12">
      <c r="E84" s="117" t="s">
        <v>121</v>
      </c>
      <c r="F84" s="117" t="s">
        <v>124</v>
      </c>
      <c r="G84" s="117" t="s">
        <v>128</v>
      </c>
      <c r="H84" s="117" t="s">
        <v>131</v>
      </c>
      <c r="I84" s="117" t="s">
        <v>123</v>
      </c>
      <c r="O84" s="5"/>
      <c r="P84" s="5"/>
      <c r="Q84" s="5"/>
      <c r="R84" s="5"/>
      <c r="S84" s="5"/>
      <c r="U84" s="5"/>
      <c r="V84" s="5"/>
    </row>
    <row r="85" spans="5:22" ht="12">
      <c r="E85" s="117" t="s">
        <v>122</v>
      </c>
      <c r="F85" s="117" t="s">
        <v>125</v>
      </c>
      <c r="G85" s="117" t="s">
        <v>129</v>
      </c>
      <c r="H85" s="117" t="s">
        <v>132</v>
      </c>
      <c r="I85" s="117" t="s">
        <v>95</v>
      </c>
      <c r="N85" s="5"/>
      <c r="O85" s="5"/>
      <c r="P85" s="5"/>
      <c r="Q85" s="5"/>
      <c r="R85" s="5"/>
      <c r="S85" s="5"/>
      <c r="V85" s="5"/>
    </row>
    <row r="86" spans="5:18" ht="12">
      <c r="E86" s="117" t="s">
        <v>123</v>
      </c>
      <c r="F86" s="117" t="s">
        <v>126</v>
      </c>
      <c r="G86" s="117" t="s">
        <v>130</v>
      </c>
      <c r="H86" s="117" t="s">
        <v>133</v>
      </c>
      <c r="I86" s="117" t="s">
        <v>122</v>
      </c>
      <c r="O86" s="5"/>
      <c r="P86" s="5"/>
      <c r="Q86" s="5"/>
      <c r="R86" s="5"/>
    </row>
    <row r="88" spans="2:22" ht="12">
      <c r="B88" s="5" t="s">
        <v>134</v>
      </c>
      <c r="O88" s="5"/>
      <c r="P88" s="5"/>
      <c r="Q88" s="5"/>
      <c r="R88" s="5"/>
      <c r="U88" s="5"/>
      <c r="V88" s="5"/>
    </row>
    <row r="89" spans="2:22" ht="12">
      <c r="B89" s="5" t="s">
        <v>135</v>
      </c>
      <c r="N89" s="5"/>
      <c r="O89" s="5"/>
      <c r="P89" s="5"/>
      <c r="Q89" s="5"/>
      <c r="R89" s="5"/>
      <c r="V89" s="5"/>
    </row>
    <row r="90" spans="15:18" ht="12">
      <c r="O90" s="5"/>
      <c r="P90" s="5"/>
      <c r="Q90" s="5"/>
      <c r="R90" s="5"/>
    </row>
    <row r="91" spans="4:6" ht="12">
      <c r="D91" s="5" t="s">
        <v>136</v>
      </c>
      <c r="F91" s="3" t="s">
        <v>137</v>
      </c>
    </row>
    <row r="92" spans="6:22" ht="12">
      <c r="F92" s="3" t="s">
        <v>138</v>
      </c>
      <c r="O92" s="5"/>
      <c r="P92" s="5"/>
      <c r="Q92" s="5"/>
      <c r="R92" s="5"/>
      <c r="U92" s="5"/>
      <c r="V92" s="5"/>
    </row>
    <row r="93" spans="4:22" ht="12">
      <c r="D93" s="5" t="s">
        <v>139</v>
      </c>
      <c r="F93" s="3" t="s">
        <v>140</v>
      </c>
      <c r="N93" s="5"/>
      <c r="O93" s="5"/>
      <c r="P93" s="5"/>
      <c r="Q93" s="5"/>
      <c r="R93" s="5"/>
      <c r="V93" s="5"/>
    </row>
    <row r="94" spans="4:22" ht="12">
      <c r="D94" s="5" t="s">
        <v>195</v>
      </c>
      <c r="F94" s="3" t="s">
        <v>141</v>
      </c>
      <c r="O94" s="5"/>
      <c r="P94" s="5"/>
      <c r="Q94" s="5"/>
      <c r="R94" s="5"/>
      <c r="V94" s="5"/>
    </row>
    <row r="95" spans="4:6" ht="12">
      <c r="D95" s="5" t="s">
        <v>142</v>
      </c>
      <c r="F95" s="3" t="s">
        <v>143</v>
      </c>
    </row>
    <row r="96" spans="15:22" ht="12">
      <c r="O96" s="5"/>
      <c r="P96" s="5"/>
      <c r="Q96" s="5"/>
      <c r="R96" s="5"/>
      <c r="U96" s="5"/>
      <c r="V96" s="5"/>
    </row>
    <row r="97" spans="14:22" ht="12">
      <c r="N97" s="5"/>
      <c r="O97" s="5"/>
      <c r="P97" s="5"/>
      <c r="Q97" s="5"/>
      <c r="R97" s="5"/>
      <c r="V97" s="5"/>
    </row>
    <row r="98" spans="2:18" ht="12">
      <c r="B98" s="5" t="s">
        <v>144</v>
      </c>
      <c r="O98" s="5"/>
      <c r="P98" s="5"/>
      <c r="Q98" s="5"/>
      <c r="R98" s="5"/>
    </row>
    <row r="99" ht="12">
      <c r="B99" s="5" t="s">
        <v>145</v>
      </c>
    </row>
    <row r="100" spans="15:22" ht="12">
      <c r="O100" s="5"/>
      <c r="P100" s="5"/>
      <c r="Q100" s="5"/>
      <c r="R100" s="5"/>
      <c r="U100" s="5"/>
      <c r="V100" s="5"/>
    </row>
    <row r="101" spans="2:22" ht="12">
      <c r="B101" s="5" t="s">
        <v>146</v>
      </c>
      <c r="N101" s="5"/>
      <c r="O101" s="5"/>
      <c r="P101" s="5"/>
      <c r="Q101" s="5"/>
      <c r="R101" s="5"/>
      <c r="V101" s="5"/>
    </row>
    <row r="102" spans="15:22" ht="12">
      <c r="O102" s="5"/>
      <c r="P102" s="5"/>
      <c r="Q102" s="5"/>
      <c r="R102" s="5"/>
      <c r="V102" s="5"/>
    </row>
    <row r="104" spans="7:15" ht="12">
      <c r="G104" s="5"/>
      <c r="O104" s="5"/>
    </row>
    <row r="105" spans="1:15" ht="12">
      <c r="A105" s="8" t="s">
        <v>46</v>
      </c>
      <c r="E105" s="3" t="s">
        <v>147</v>
      </c>
      <c r="N105" s="5"/>
      <c r="O105" s="5"/>
    </row>
    <row r="106" ht="12">
      <c r="O106" s="5"/>
    </row>
    <row r="107" ht="12">
      <c r="A107" s="5" t="s">
        <v>148</v>
      </c>
    </row>
    <row r="108" spans="2:15" ht="12">
      <c r="B108" s="5" t="s">
        <v>149</v>
      </c>
      <c r="O108" s="5"/>
    </row>
    <row r="109" spans="14:15" ht="12">
      <c r="N109" s="5"/>
      <c r="O109" s="5"/>
    </row>
    <row r="110" spans="1:15" ht="12">
      <c r="A110" s="5" t="s">
        <v>150</v>
      </c>
      <c r="O110" s="5"/>
    </row>
    <row r="111" ht="12">
      <c r="B111" s="5" t="s">
        <v>151</v>
      </c>
    </row>
    <row r="112" spans="2:15" ht="12">
      <c r="B112" s="5" t="s">
        <v>152</v>
      </c>
      <c r="O112" s="5"/>
    </row>
    <row r="113" spans="14:15" ht="12">
      <c r="N113" s="5"/>
      <c r="O113" s="5"/>
    </row>
    <row r="114" spans="1:15" ht="12">
      <c r="A114" s="5" t="s">
        <v>153</v>
      </c>
      <c r="O114" s="5"/>
    </row>
    <row r="115" ht="12">
      <c r="B115" s="5" t="s">
        <v>154</v>
      </c>
    </row>
    <row r="116" ht="12">
      <c r="O116" s="5"/>
    </row>
    <row r="117" spans="1:15" ht="12">
      <c r="A117" s="5" t="s">
        <v>155</v>
      </c>
      <c r="N117" s="5"/>
      <c r="O117" s="5"/>
    </row>
    <row r="118" spans="2:15" ht="12">
      <c r="B118" s="5" t="s">
        <v>156</v>
      </c>
      <c r="O118" s="5"/>
    </row>
    <row r="119" ht="12">
      <c r="B119" s="5" t="s">
        <v>157</v>
      </c>
    </row>
    <row r="120" ht="12">
      <c r="O120" s="5"/>
    </row>
    <row r="121" spans="14:15" ht="12">
      <c r="N121" s="5"/>
      <c r="O121" s="5"/>
    </row>
    <row r="122" ht="12">
      <c r="O122" s="5"/>
    </row>
    <row r="123" ht="12">
      <c r="A123" s="5" t="s">
        <v>158</v>
      </c>
    </row>
    <row r="124" spans="2:15" ht="12">
      <c r="B124" s="5" t="s">
        <v>159</v>
      </c>
      <c r="O124" s="5"/>
    </row>
    <row r="125" spans="2:15" ht="12">
      <c r="B125" s="5" t="s">
        <v>160</v>
      </c>
      <c r="N125" s="5"/>
      <c r="O125" s="5"/>
    </row>
    <row r="126" spans="2:15" ht="12">
      <c r="B126" s="5" t="s">
        <v>161</v>
      </c>
      <c r="O126" s="5"/>
    </row>
    <row r="127" ht="12">
      <c r="B127" s="5" t="s">
        <v>162</v>
      </c>
    </row>
    <row r="128" spans="2:15" ht="12">
      <c r="B128" s="5" t="s">
        <v>163</v>
      </c>
      <c r="O128" s="5"/>
    </row>
    <row r="129" spans="2:15" ht="12">
      <c r="B129" s="5" t="s">
        <v>164</v>
      </c>
      <c r="N129" s="5"/>
      <c r="O129" s="5"/>
    </row>
    <row r="130" ht="12">
      <c r="O130" s="5"/>
    </row>
  </sheetData>
  <sheetProtection/>
  <mergeCells count="1">
    <mergeCell ref="A16:L16"/>
  </mergeCells>
  <printOptions gridLines="1" headings="1"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12.625" style="89" bestFit="1" customWidth="1"/>
    <col min="2" max="2" width="15.75390625" style="89" bestFit="1" customWidth="1"/>
    <col min="3" max="3" width="14.125" style="89" bestFit="1" customWidth="1"/>
    <col min="4" max="4" width="15.125" style="89" bestFit="1" customWidth="1"/>
    <col min="5" max="5" width="17.50390625" style="89" bestFit="1" customWidth="1"/>
    <col min="6" max="6" width="13.125" style="89" bestFit="1" customWidth="1"/>
    <col min="7" max="7" width="3.25390625" style="89" customWidth="1"/>
    <col min="8" max="8" width="10.25390625" style="89" bestFit="1" customWidth="1"/>
    <col min="9" max="9" width="14.375" style="89" bestFit="1" customWidth="1"/>
    <col min="10" max="16384" width="10.00390625" style="89" customWidth="1"/>
  </cols>
  <sheetData>
    <row r="1" spans="1:9" ht="15.75">
      <c r="A1" s="86" t="s">
        <v>165</v>
      </c>
      <c r="B1" s="86" t="s">
        <v>166</v>
      </c>
      <c r="C1" s="87" t="s">
        <v>167</v>
      </c>
      <c r="D1" s="88" t="s">
        <v>168</v>
      </c>
      <c r="E1" s="88" t="s">
        <v>169</v>
      </c>
      <c r="F1" s="87" t="s">
        <v>170</v>
      </c>
      <c r="H1" s="90" t="s">
        <v>178</v>
      </c>
      <c r="I1" s="90" t="s">
        <v>179</v>
      </c>
    </row>
    <row r="2" spans="1:9" ht="15">
      <c r="A2" s="91">
        <f aca="true" t="shared" si="0" ref="A2:B4">D2*H2</f>
        <v>1.1</v>
      </c>
      <c r="B2" s="89">
        <f t="shared" si="0"/>
        <v>10000</v>
      </c>
      <c r="C2" s="89">
        <f>A2*B2</f>
        <v>11000</v>
      </c>
      <c r="D2" s="91">
        <v>1</v>
      </c>
      <c r="E2" s="89">
        <v>10000</v>
      </c>
      <c r="F2" s="89">
        <f>D2*E2</f>
        <v>10000</v>
      </c>
      <c r="H2" s="92">
        <v>1.1</v>
      </c>
      <c r="I2" s="92">
        <v>1</v>
      </c>
    </row>
    <row r="3" spans="1:9" ht="15">
      <c r="A3" s="91">
        <f t="shared" si="0"/>
        <v>15</v>
      </c>
      <c r="B3" s="89">
        <f t="shared" si="0"/>
        <v>1000</v>
      </c>
      <c r="C3" s="89">
        <f>A3*B3</f>
        <v>15000</v>
      </c>
      <c r="D3" s="91">
        <v>15</v>
      </c>
      <c r="E3" s="89">
        <v>1000</v>
      </c>
      <c r="F3" s="89">
        <f>D3*E3</f>
        <v>15000</v>
      </c>
      <c r="H3" s="92">
        <v>1</v>
      </c>
      <c r="I3" s="92">
        <v>1</v>
      </c>
    </row>
    <row r="4" spans="1:9" ht="15">
      <c r="A4" s="91">
        <f t="shared" si="0"/>
        <v>9</v>
      </c>
      <c r="B4" s="89">
        <f t="shared" si="0"/>
        <v>500</v>
      </c>
      <c r="C4" s="89">
        <f>A4*B4</f>
        <v>4500</v>
      </c>
      <c r="D4" s="91">
        <v>10</v>
      </c>
      <c r="E4" s="89">
        <v>500</v>
      </c>
      <c r="F4" s="89">
        <f>D4*E4</f>
        <v>5000</v>
      </c>
      <c r="H4" s="92">
        <v>0.9</v>
      </c>
      <c r="I4" s="92">
        <v>1</v>
      </c>
    </row>
    <row r="5" spans="3:6" ht="15">
      <c r="C5" s="93">
        <f>SUM(C2:C4)</f>
        <v>30500</v>
      </c>
      <c r="F5" s="93">
        <f>SUM(F2:F4)</f>
        <v>30000</v>
      </c>
    </row>
    <row r="6" spans="5:6" ht="15.75">
      <c r="E6" s="94" t="s">
        <v>171</v>
      </c>
      <c r="F6" s="136">
        <f>C5/F5*100</f>
        <v>101.66666666666666</v>
      </c>
    </row>
    <row r="7" ht="3.75" customHeight="1"/>
    <row r="8" spans="1:6" ht="15">
      <c r="A8" s="86" t="s">
        <v>165</v>
      </c>
      <c r="B8" s="86" t="s">
        <v>166</v>
      </c>
      <c r="C8" s="87" t="s">
        <v>167</v>
      </c>
      <c r="D8" s="88" t="s">
        <v>168</v>
      </c>
      <c r="E8" s="88" t="s">
        <v>166</v>
      </c>
      <c r="F8" s="87" t="s">
        <v>172</v>
      </c>
    </row>
    <row r="9" spans="1:6" ht="15">
      <c r="A9" s="91">
        <f aca="true" t="shared" si="1" ref="A9:B11">A2</f>
        <v>1.1</v>
      </c>
      <c r="B9" s="89">
        <f t="shared" si="1"/>
        <v>10000</v>
      </c>
      <c r="C9" s="89">
        <f>A9*B9</f>
        <v>11000</v>
      </c>
      <c r="D9" s="91">
        <f>D2</f>
        <v>1</v>
      </c>
      <c r="E9" s="89">
        <f>B2</f>
        <v>10000</v>
      </c>
      <c r="F9" s="89">
        <f>D9*E9</f>
        <v>10000</v>
      </c>
    </row>
    <row r="10" spans="1:6" ht="15">
      <c r="A10" s="91">
        <f t="shared" si="1"/>
        <v>15</v>
      </c>
      <c r="B10" s="89">
        <f t="shared" si="1"/>
        <v>1000</v>
      </c>
      <c r="C10" s="89">
        <f>A10*B10</f>
        <v>15000</v>
      </c>
      <c r="D10" s="91">
        <f>D3</f>
        <v>15</v>
      </c>
      <c r="E10" s="89">
        <f>B3</f>
        <v>1000</v>
      </c>
      <c r="F10" s="89">
        <f>D10*E10</f>
        <v>15000</v>
      </c>
    </row>
    <row r="11" spans="1:6" ht="15">
      <c r="A11" s="91">
        <f t="shared" si="1"/>
        <v>9</v>
      </c>
      <c r="B11" s="89">
        <f t="shared" si="1"/>
        <v>500</v>
      </c>
      <c r="C11" s="89">
        <f>A11*B11</f>
        <v>4500</v>
      </c>
      <c r="D11" s="91">
        <f>D4</f>
        <v>10</v>
      </c>
      <c r="E11" s="89">
        <f>B4</f>
        <v>500</v>
      </c>
      <c r="F11" s="89">
        <f>D11*E11</f>
        <v>5000</v>
      </c>
    </row>
    <row r="12" spans="3:6" ht="15">
      <c r="C12" s="93">
        <f>SUM(C9:C11)</f>
        <v>30500</v>
      </c>
      <c r="F12" s="93">
        <f>SUM(F9:F11)</f>
        <v>30000</v>
      </c>
    </row>
    <row r="13" spans="4:6" ht="15.75">
      <c r="D13" s="95" t="s">
        <v>181</v>
      </c>
      <c r="E13" s="94" t="s">
        <v>173</v>
      </c>
      <c r="F13" s="136">
        <f>C12/F12*100</f>
        <v>101.66666666666666</v>
      </c>
    </row>
    <row r="14" ht="3.75" customHeight="1"/>
    <row r="15" spans="1:6" ht="15">
      <c r="A15" s="86" t="s">
        <v>165</v>
      </c>
      <c r="B15" s="86" t="s">
        <v>169</v>
      </c>
      <c r="C15" s="87" t="s">
        <v>174</v>
      </c>
      <c r="D15" s="88" t="s">
        <v>168</v>
      </c>
      <c r="E15" s="88" t="s">
        <v>169</v>
      </c>
      <c r="F15" s="87" t="s">
        <v>170</v>
      </c>
    </row>
    <row r="16" spans="1:6" ht="15">
      <c r="A16" s="91">
        <f>A2</f>
        <v>1.1</v>
      </c>
      <c r="B16" s="89">
        <f>E2</f>
        <v>10000</v>
      </c>
      <c r="C16" s="89">
        <f>A16*B16</f>
        <v>11000</v>
      </c>
      <c r="D16" s="91">
        <f aca="true" t="shared" si="2" ref="D16:E18">D2</f>
        <v>1</v>
      </c>
      <c r="E16" s="89">
        <f t="shared" si="2"/>
        <v>10000</v>
      </c>
      <c r="F16" s="89">
        <f>D16*E16</f>
        <v>10000</v>
      </c>
    </row>
    <row r="17" spans="1:6" ht="15">
      <c r="A17" s="91">
        <f>A3</f>
        <v>15</v>
      </c>
      <c r="B17" s="89">
        <f>E3</f>
        <v>1000</v>
      </c>
      <c r="C17" s="89">
        <f>A17*B17</f>
        <v>15000</v>
      </c>
      <c r="D17" s="91">
        <f t="shared" si="2"/>
        <v>15</v>
      </c>
      <c r="E17" s="89">
        <f t="shared" si="2"/>
        <v>1000</v>
      </c>
      <c r="F17" s="89">
        <f>D17*E17</f>
        <v>15000</v>
      </c>
    </row>
    <row r="18" spans="1:6" ht="15">
      <c r="A18" s="91">
        <f>A4</f>
        <v>9</v>
      </c>
      <c r="B18" s="89">
        <f>E4</f>
        <v>500</v>
      </c>
      <c r="C18" s="89">
        <f>A18*B18</f>
        <v>4500</v>
      </c>
      <c r="D18" s="91">
        <f t="shared" si="2"/>
        <v>10</v>
      </c>
      <c r="E18" s="89">
        <f t="shared" si="2"/>
        <v>500</v>
      </c>
      <c r="F18" s="89">
        <f>D18*E18</f>
        <v>5000</v>
      </c>
    </row>
    <row r="19" spans="3:6" ht="15">
      <c r="C19" s="93">
        <f>SUM(C16:C18)</f>
        <v>30500</v>
      </c>
      <c r="F19" s="93">
        <f>SUM(F16:F18)</f>
        <v>30000</v>
      </c>
    </row>
    <row r="20" spans="4:6" ht="15.75">
      <c r="D20" s="96" t="s">
        <v>180</v>
      </c>
      <c r="E20" s="94" t="s">
        <v>175</v>
      </c>
      <c r="F20" s="136">
        <f>C19/F19*100</f>
        <v>101.66666666666666</v>
      </c>
    </row>
    <row r="21" ht="15.75" customHeight="1"/>
    <row r="22" spans="5:6" ht="15.75">
      <c r="E22" s="94" t="s">
        <v>176</v>
      </c>
      <c r="F22" s="136">
        <f>SQRT(F20*F13)</f>
        <v>101.66666666666666</v>
      </c>
    </row>
  </sheetData>
  <sheetProtection password="CE2A" sheet="1" objects="1" scenarios="1"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2005-04-25T23:49:17Z</cp:lastPrinted>
  <dcterms:created xsi:type="dcterms:W3CDTF">2005-04-25T18:42:11Z</dcterms:created>
  <dcterms:modified xsi:type="dcterms:W3CDTF">2011-05-17T13:20:44Z</dcterms:modified>
  <cp:category/>
  <cp:version/>
  <cp:contentType/>
  <cp:contentStatus/>
</cp:coreProperties>
</file>